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2922" windowHeight="8840" activeTab="0"/>
  </bookViews>
  <sheets>
    <sheet name="RBANS" sheetId="1" r:id="rId1"/>
    <sheet name="Data" sheetId="2" state="hidden" r:id="rId2"/>
    <sheet name="Score Conversion" sheetId="3" state="hidden" r:id="rId3"/>
  </sheets>
  <externalReferences>
    <externalReference r:id="rId6"/>
  </externalReferences>
  <definedNames>
    <definedName name="List">'[1]Norms'!#REF!</definedName>
    <definedName name="LS">'Score Conversion'!$K$8:$K$9</definedName>
  </definedNames>
  <calcPr fullCalcOnLoad="1"/>
</workbook>
</file>

<file path=xl/sharedStrings.xml><?xml version="1.0" encoding="utf-8"?>
<sst xmlns="http://schemas.openxmlformats.org/spreadsheetml/2006/main" count="189" uniqueCount="47">
  <si>
    <t>List Learning</t>
  </si>
  <si>
    <t>Story Memory</t>
  </si>
  <si>
    <t>Figure Copy</t>
  </si>
  <si>
    <t>Line Orientation</t>
  </si>
  <si>
    <t>Picture Naming</t>
  </si>
  <si>
    <t>Semantic Fluency</t>
  </si>
  <si>
    <t>Digit Span</t>
  </si>
  <si>
    <t>Coding</t>
  </si>
  <si>
    <t>List Recall</t>
  </si>
  <si>
    <t>List Recognition</t>
  </si>
  <si>
    <t>Story Recall</t>
  </si>
  <si>
    <t>Figure Recall</t>
  </si>
  <si>
    <t>Patient Raw Scores</t>
  </si>
  <si>
    <t>Z-score</t>
  </si>
  <si>
    <t>Percentile</t>
  </si>
  <si>
    <t>Select Age Range</t>
  </si>
  <si>
    <t>70-79</t>
  </si>
  <si>
    <t>20-39</t>
  </si>
  <si>
    <t>Select</t>
  </si>
  <si>
    <t>40-49</t>
  </si>
  <si>
    <t>50-59</t>
  </si>
  <si>
    <t>60-69</t>
  </si>
  <si>
    <t>80-89</t>
  </si>
  <si>
    <t>Sum</t>
  </si>
  <si>
    <t>Z score</t>
  </si>
  <si>
    <t>Standard score</t>
  </si>
  <si>
    <t>Scaled score</t>
  </si>
  <si>
    <t>T score</t>
  </si>
  <si>
    <t>Interpretation</t>
  </si>
  <si>
    <t>Borderline</t>
  </si>
  <si>
    <t>Low average</t>
  </si>
  <si>
    <t>Average</t>
  </si>
  <si>
    <t>High average</t>
  </si>
  <si>
    <t>Superior</t>
  </si>
  <si>
    <t>Very superior</t>
  </si>
  <si>
    <t>Rating</t>
  </si>
  <si>
    <t>RBANS Subtest Scoring Assistant</t>
  </si>
  <si>
    <t>Impaired</t>
  </si>
  <si>
    <t>Cortical - Subcortical Deviation Score</t>
  </si>
  <si>
    <t>Visuospatial</t>
  </si>
  <si>
    <t>Attention</t>
  </si>
  <si>
    <t>Delayed Memory</t>
  </si>
  <si>
    <t>Index Scores:</t>
  </si>
  <si>
    <t>Langauge</t>
  </si>
  <si>
    <r>
      <t>Cut point of 0</t>
    </r>
    <r>
      <rPr>
        <sz val="10"/>
        <rFont val="Arial"/>
        <family val="0"/>
      </rPr>
      <t>: Classify all patients with a score above 0 as “cortical” and all patient’s below 0 as subcortical.</t>
    </r>
  </si>
  <si>
    <t>Deviation Score:</t>
  </si>
  <si>
    <t>Version 1.0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</si>
</sst>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7" xfId="0" applyBorder="1" applyAlignment="1">
      <alignment/>
    </xf>
    <xf numFmtId="49" fontId="0" fillId="2" borderId="0" xfId="0" applyNumberFormat="1" applyFill="1" applyBorder="1" applyAlignment="1">
      <alignment vertical="top" wrapText="1"/>
    </xf>
    <xf numFmtId="0" fontId="1" fillId="2" borderId="9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2" borderId="10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0" xfId="0" applyFill="1" applyBorder="1" applyAlignment="1">
      <alignment/>
    </xf>
    <xf numFmtId="49" fontId="0" fillId="2" borderId="5" xfId="0" applyNumberFormat="1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RDOLF1\Desktop\BARRYD%20Scor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1"/>
      <sheetName val="DRS-2"/>
      <sheetName val="BANK"/>
      <sheetName val="HVLT-R"/>
      <sheetName val="Norms"/>
      <sheetName val="AN"/>
      <sheetName val="BVFD"/>
      <sheetName val="ILS"/>
      <sheetName val="ILS Data"/>
      <sheetName val="MOANS"/>
      <sheetName val="MOANS Data"/>
      <sheetName val="Score Conversion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showGridLines="0" showRowColHeaders="0" tabSelected="1" workbookViewId="0" topLeftCell="A1">
      <selection activeCell="D6" sqref="D6"/>
    </sheetView>
  </sheetViews>
  <sheetFormatPr defaultColWidth="9.140625" defaultRowHeight="12.75"/>
  <cols>
    <col min="1" max="1" width="9.28125" style="0" customWidth="1"/>
    <col min="2" max="2" width="19.140625" style="0" customWidth="1"/>
    <col min="7" max="7" width="1.57421875" style="0" customWidth="1"/>
    <col min="9" max="9" width="1.57421875" style="0" customWidth="1"/>
    <col min="10" max="10" width="18.8515625" style="0" customWidth="1"/>
    <col min="13" max="13" width="9.140625" style="0" hidden="1" customWidth="1"/>
  </cols>
  <sheetData>
    <row r="2" spans="2:11" ht="21" thickBot="1">
      <c r="B2" s="38" t="s">
        <v>36</v>
      </c>
      <c r="C2" s="38"/>
      <c r="D2" s="38"/>
      <c r="E2" s="38"/>
      <c r="F2" s="38"/>
      <c r="G2" s="38"/>
      <c r="H2" s="38"/>
      <c r="I2" s="38"/>
      <c r="J2" s="38"/>
      <c r="K2" s="38"/>
    </row>
    <row r="3" ht="12.75" thickBot="1"/>
    <row r="4" spans="1:11" ht="12">
      <c r="A4" s="24"/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12">
      <c r="A5" s="24"/>
      <c r="B5" s="12"/>
      <c r="C5" s="46" t="s">
        <v>12</v>
      </c>
      <c r="D5" s="46"/>
      <c r="E5" s="46"/>
      <c r="F5" s="14" t="s">
        <v>13</v>
      </c>
      <c r="G5" s="14"/>
      <c r="H5" s="15" t="s">
        <v>14</v>
      </c>
      <c r="I5" s="12"/>
      <c r="J5" s="14" t="s">
        <v>35</v>
      </c>
      <c r="K5" s="19"/>
    </row>
    <row r="6" spans="1:11" ht="12.75">
      <c r="A6" s="24"/>
      <c r="B6" s="23" t="s">
        <v>0</v>
      </c>
      <c r="C6" s="12"/>
      <c r="D6" s="25"/>
      <c r="E6" s="12"/>
      <c r="F6" s="11">
        <f>Data!$I$4</f>
        <v>0</v>
      </c>
      <c r="G6" s="12"/>
      <c r="H6" s="9">
        <f>IF(D31="Select",0,IF(D6&gt;0,IF(F6&gt;-3.65,LOOKUP(F6,'Score Conversion'!A2:A149,'Score Conversion'!E2:E149),0.01),0))</f>
        <v>0</v>
      </c>
      <c r="I6" s="12"/>
      <c r="J6" s="10">
        <f>IF(H6&gt;0,LOOKUP(H6,'Score Conversion'!E2:E149,'Score Conversion'!F2:F149),0)</f>
        <v>0</v>
      </c>
      <c r="K6" s="19"/>
    </row>
    <row r="7" spans="1:11" ht="6" customHeight="1">
      <c r="A7" s="24"/>
      <c r="B7" s="23"/>
      <c r="C7" s="12"/>
      <c r="D7" s="13"/>
      <c r="E7" s="12"/>
      <c r="F7" s="13"/>
      <c r="G7" s="12"/>
      <c r="H7" s="16"/>
      <c r="I7" s="12"/>
      <c r="J7" s="17"/>
      <c r="K7" s="19"/>
    </row>
    <row r="8" spans="1:11" ht="12.75">
      <c r="A8" s="24"/>
      <c r="B8" s="23" t="s">
        <v>1</v>
      </c>
      <c r="C8" s="12"/>
      <c r="D8" s="25"/>
      <c r="E8" s="12"/>
      <c r="F8" s="5">
        <f>Data!$I$5</f>
        <v>0</v>
      </c>
      <c r="G8" s="12"/>
      <c r="H8" s="9">
        <f>IF(D31="Select",0,IF(D8&gt;0,IF(F8&gt;-3.65,LOOKUP(F8,'Score Conversion'!A4:A151,'Score Conversion'!E4:E151),0.01),0))</f>
        <v>0</v>
      </c>
      <c r="I8" s="12"/>
      <c r="J8" s="10">
        <f>IF(H8&gt;0,LOOKUP(H8,'Score Conversion'!E4:E151,'Score Conversion'!F4:F151),0)</f>
        <v>0</v>
      </c>
      <c r="K8" s="19"/>
    </row>
    <row r="9" spans="1:11" ht="6" customHeight="1">
      <c r="A9" s="24"/>
      <c r="B9" s="23"/>
      <c r="C9" s="12"/>
      <c r="D9" s="13"/>
      <c r="E9" s="12"/>
      <c r="F9" s="13"/>
      <c r="G9" s="12"/>
      <c r="H9" s="13"/>
      <c r="I9" s="12"/>
      <c r="J9" s="17"/>
      <c r="K9" s="19"/>
    </row>
    <row r="10" spans="1:11" ht="12.75">
      <c r="A10" s="24"/>
      <c r="B10" s="23" t="s">
        <v>2</v>
      </c>
      <c r="C10" s="12"/>
      <c r="D10" s="25"/>
      <c r="E10" s="12"/>
      <c r="F10" s="5">
        <f>Data!$I$6</f>
        <v>0</v>
      </c>
      <c r="G10" s="12"/>
      <c r="H10" s="9">
        <f>IF(D31="Select",0,IF(D10&gt;0,IF(F10&gt;-3.65,LOOKUP(F10,'Score Conversion'!A6:A153,'Score Conversion'!E6:E153),0.01),0))</f>
        <v>0</v>
      </c>
      <c r="I10" s="12"/>
      <c r="J10" s="10">
        <f>IF(H10&gt;0,LOOKUP(H10,'Score Conversion'!E6:E153,'Score Conversion'!F6:F153),0)</f>
        <v>0</v>
      </c>
      <c r="K10" s="19"/>
    </row>
    <row r="11" spans="1:11" ht="6" customHeight="1">
      <c r="A11" s="24"/>
      <c r="B11" s="23"/>
      <c r="C11" s="12"/>
      <c r="D11" s="13"/>
      <c r="E11" s="12"/>
      <c r="F11" s="13"/>
      <c r="G11" s="12"/>
      <c r="H11" s="13"/>
      <c r="I11" s="12"/>
      <c r="J11" s="17"/>
      <c r="K11" s="19"/>
    </row>
    <row r="12" spans="1:11" ht="12.75">
      <c r="A12" s="24"/>
      <c r="B12" s="23" t="s">
        <v>3</v>
      </c>
      <c r="C12" s="12"/>
      <c r="D12" s="25"/>
      <c r="E12" s="12"/>
      <c r="F12" s="5">
        <f>Data!$I$7</f>
        <v>0</v>
      </c>
      <c r="G12" s="12"/>
      <c r="H12" s="9">
        <f>IF(D31="Select",0,IF(D12&gt;0,IF(F12&gt;-3.65,LOOKUP(F12,'Score Conversion'!A8:A155,'Score Conversion'!E8:E155),0.01),0))</f>
        <v>0</v>
      </c>
      <c r="I12" s="12"/>
      <c r="J12" s="10">
        <f>IF(H12&gt;0,LOOKUP(H12,'Score Conversion'!E8:E155,'Score Conversion'!F8:F155),0)</f>
        <v>0</v>
      </c>
      <c r="K12" s="19"/>
    </row>
    <row r="13" spans="1:11" ht="6" customHeight="1">
      <c r="A13" s="24"/>
      <c r="B13" s="23"/>
      <c r="C13" s="12"/>
      <c r="D13" s="13"/>
      <c r="E13" s="12"/>
      <c r="F13" s="13"/>
      <c r="G13" s="12"/>
      <c r="H13" s="13"/>
      <c r="I13" s="12"/>
      <c r="J13" s="17"/>
      <c r="K13" s="19"/>
    </row>
    <row r="14" spans="1:11" ht="12.75">
      <c r="A14" s="24"/>
      <c r="B14" s="23" t="s">
        <v>4</v>
      </c>
      <c r="C14" s="12"/>
      <c r="D14" s="25"/>
      <c r="E14" s="12"/>
      <c r="F14" s="5">
        <f>Data!$I$8</f>
        <v>0</v>
      </c>
      <c r="G14" s="12"/>
      <c r="H14" s="9">
        <f>IF(D31="Select",0,IF(D14&gt;0,IF(F14&gt;-3.65,LOOKUP(F14,'Score Conversion'!A10:A157,'Score Conversion'!E10:E157),0.01),0))</f>
        <v>0</v>
      </c>
      <c r="I14" s="12"/>
      <c r="J14" s="10">
        <f>IF(H14&gt;0,LOOKUP(H14,'Score Conversion'!E10:E157,'Score Conversion'!F10:F157),0)</f>
        <v>0</v>
      </c>
      <c r="K14" s="19"/>
    </row>
    <row r="15" spans="1:11" ht="6" customHeight="1">
      <c r="A15" s="24"/>
      <c r="B15" s="23"/>
      <c r="C15" s="12"/>
      <c r="D15" s="13"/>
      <c r="E15" s="12"/>
      <c r="F15" s="13"/>
      <c r="G15" s="12"/>
      <c r="H15" s="13"/>
      <c r="I15" s="12"/>
      <c r="J15" s="17"/>
      <c r="K15" s="19"/>
    </row>
    <row r="16" spans="1:11" ht="12.75">
      <c r="A16" s="24"/>
      <c r="B16" s="23" t="s">
        <v>5</v>
      </c>
      <c r="C16" s="12"/>
      <c r="D16" s="25"/>
      <c r="E16" s="12"/>
      <c r="F16" s="5">
        <f>Data!$I$9</f>
        <v>0</v>
      </c>
      <c r="G16" s="12"/>
      <c r="H16" s="9">
        <f>IF(D31="Select",0,IF(D16&gt;0,IF(F16&gt;-3.65,LOOKUP(F16,'Score Conversion'!A12:A159,'Score Conversion'!E12:E159),0.01),0))</f>
        <v>0</v>
      </c>
      <c r="I16" s="12"/>
      <c r="J16" s="10">
        <f>IF(H16&gt;0,LOOKUP(H16,'Score Conversion'!E12:E159,'Score Conversion'!F12:F159),0)</f>
        <v>0</v>
      </c>
      <c r="K16" s="19"/>
    </row>
    <row r="17" spans="1:11" ht="6" customHeight="1">
      <c r="A17" s="24"/>
      <c r="B17" s="23"/>
      <c r="C17" s="12"/>
      <c r="D17" s="13"/>
      <c r="E17" s="12"/>
      <c r="F17" s="13"/>
      <c r="G17" s="12"/>
      <c r="H17" s="13"/>
      <c r="I17" s="12"/>
      <c r="J17" s="17"/>
      <c r="K17" s="19"/>
    </row>
    <row r="18" spans="1:11" ht="12.75">
      <c r="A18" s="24"/>
      <c r="B18" s="23" t="s">
        <v>6</v>
      </c>
      <c r="C18" s="12"/>
      <c r="D18" s="25"/>
      <c r="E18" s="12"/>
      <c r="F18" s="5">
        <f>Data!$I$10</f>
        <v>0</v>
      </c>
      <c r="G18" s="12"/>
      <c r="H18" s="9">
        <f>IF(D31="Select",0,IF(D18&gt;0,IF(F18&gt;-3.65,LOOKUP(F18,'Score Conversion'!A14:A161,'Score Conversion'!E14:E161),0.01),0))</f>
        <v>0</v>
      </c>
      <c r="I18" s="12"/>
      <c r="J18" s="10">
        <f>IF(H18&gt;0,LOOKUP(H18,'Score Conversion'!E14:E161,'Score Conversion'!F14:F161),0)</f>
        <v>0</v>
      </c>
      <c r="K18" s="19"/>
    </row>
    <row r="19" spans="1:11" ht="6" customHeight="1">
      <c r="A19" s="24"/>
      <c r="B19" s="23"/>
      <c r="C19" s="12"/>
      <c r="D19" s="13"/>
      <c r="E19" s="12"/>
      <c r="F19" s="13"/>
      <c r="G19" s="12"/>
      <c r="H19" s="13"/>
      <c r="I19" s="12"/>
      <c r="J19" s="17"/>
      <c r="K19" s="19"/>
    </row>
    <row r="20" spans="1:11" ht="12.75">
      <c r="A20" s="24"/>
      <c r="B20" s="23" t="s">
        <v>7</v>
      </c>
      <c r="C20" s="12"/>
      <c r="D20" s="25"/>
      <c r="E20" s="12"/>
      <c r="F20" s="5">
        <f>Data!$I$11</f>
        <v>0</v>
      </c>
      <c r="G20" s="12"/>
      <c r="H20" s="9">
        <f>IF(D31="Select",0,IF(D20&gt;0,IF(F20&gt;-3.65,LOOKUP(F20,'Score Conversion'!A16:A163,'Score Conversion'!E16:E163),0.01),0))</f>
        <v>0</v>
      </c>
      <c r="I20" s="12"/>
      <c r="J20" s="10">
        <f>IF(H20&gt;0,LOOKUP(H20,'Score Conversion'!E16:E163,'Score Conversion'!F16:F163),0)</f>
        <v>0</v>
      </c>
      <c r="K20" s="19"/>
    </row>
    <row r="21" spans="1:11" ht="6" customHeight="1">
      <c r="A21" s="24"/>
      <c r="B21" s="23"/>
      <c r="C21" s="12"/>
      <c r="D21" s="13"/>
      <c r="E21" s="12"/>
      <c r="F21" s="13"/>
      <c r="G21" s="12"/>
      <c r="H21" s="13"/>
      <c r="I21" s="12"/>
      <c r="J21" s="17"/>
      <c r="K21" s="19"/>
    </row>
    <row r="22" spans="1:11" ht="12.75">
      <c r="A22" s="24"/>
      <c r="B22" s="23" t="s">
        <v>8</v>
      </c>
      <c r="C22" s="12"/>
      <c r="D22" s="25"/>
      <c r="E22" s="12"/>
      <c r="F22" s="5">
        <f>Data!$I$12</f>
        <v>0</v>
      </c>
      <c r="G22" s="12"/>
      <c r="H22" s="9">
        <f>IF(D31="Select",0,IF(D22&gt;0,IF(F22&gt;-3.65,LOOKUP(F22,'Score Conversion'!A18:A165,'Score Conversion'!E18:E165),0.01),0))</f>
        <v>0</v>
      </c>
      <c r="I22" s="12"/>
      <c r="J22" s="10">
        <f>IF(H22&gt;0,LOOKUP(H22,'Score Conversion'!E18:E165,'Score Conversion'!F18:F165),0)</f>
        <v>0</v>
      </c>
      <c r="K22" s="19"/>
    </row>
    <row r="23" spans="1:11" ht="6" customHeight="1">
      <c r="A23" s="24"/>
      <c r="B23" s="23"/>
      <c r="C23" s="12"/>
      <c r="D23" s="13"/>
      <c r="E23" s="12"/>
      <c r="F23" s="13"/>
      <c r="G23" s="12"/>
      <c r="H23" s="13"/>
      <c r="I23" s="12"/>
      <c r="J23" s="17"/>
      <c r="K23" s="19"/>
    </row>
    <row r="24" spans="1:11" ht="12.75">
      <c r="A24" s="24"/>
      <c r="B24" s="23" t="s">
        <v>9</v>
      </c>
      <c r="C24" s="12"/>
      <c r="D24" s="25"/>
      <c r="E24" s="12"/>
      <c r="F24" s="5">
        <f>Data!$I$13</f>
        <v>0</v>
      </c>
      <c r="G24" s="12"/>
      <c r="H24" s="9">
        <f>IF(D31="Select",0,IF(D24&gt;0,IF(F24&gt;-3.65,LOOKUP(F24,'Score Conversion'!A20:A167,'Score Conversion'!E20:E167),0.01),0))</f>
        <v>0</v>
      </c>
      <c r="I24" s="12"/>
      <c r="J24" s="10">
        <f>IF(H24&gt;0,LOOKUP(H24,'Score Conversion'!E20:E167,'Score Conversion'!F20:F167),0)</f>
        <v>0</v>
      </c>
      <c r="K24" s="19"/>
    </row>
    <row r="25" spans="1:11" ht="6" customHeight="1">
      <c r="A25" s="24"/>
      <c r="B25" s="23"/>
      <c r="C25" s="12"/>
      <c r="D25" s="13"/>
      <c r="E25" s="12"/>
      <c r="F25" s="13"/>
      <c r="G25" s="12"/>
      <c r="H25" s="13"/>
      <c r="I25" s="12"/>
      <c r="J25" s="17"/>
      <c r="K25" s="19"/>
    </row>
    <row r="26" spans="1:11" ht="12.75">
      <c r="A26" s="24"/>
      <c r="B26" s="23" t="s">
        <v>10</v>
      </c>
      <c r="C26" s="12"/>
      <c r="D26" s="25"/>
      <c r="E26" s="12"/>
      <c r="F26" s="5">
        <f>Data!$I$14</f>
        <v>0</v>
      </c>
      <c r="G26" s="12"/>
      <c r="H26" s="9">
        <f>IF(D31="Select",0,IF(D26&gt;0,IF(F26&gt;-3.65,LOOKUP(F26,'Score Conversion'!A22:A169,'Score Conversion'!E22:E169),0.01),0))</f>
        <v>0</v>
      </c>
      <c r="I26" s="12"/>
      <c r="J26" s="10">
        <f>IF(H26&gt;0,LOOKUP(H26,'Score Conversion'!E22:E169,'Score Conversion'!F22:F169),0)</f>
        <v>0</v>
      </c>
      <c r="K26" s="19"/>
    </row>
    <row r="27" spans="1:11" ht="6" customHeight="1">
      <c r="A27" s="24"/>
      <c r="B27" s="23"/>
      <c r="C27" s="12"/>
      <c r="D27" s="13"/>
      <c r="E27" s="12"/>
      <c r="F27" s="13"/>
      <c r="G27" s="12"/>
      <c r="H27" s="13"/>
      <c r="I27" s="12"/>
      <c r="J27" s="17"/>
      <c r="K27" s="19"/>
    </row>
    <row r="28" spans="1:11" ht="12.75">
      <c r="A28" s="24"/>
      <c r="B28" s="23" t="s">
        <v>11</v>
      </c>
      <c r="C28" s="12"/>
      <c r="D28" s="25"/>
      <c r="E28" s="12"/>
      <c r="F28" s="5">
        <f>Data!$I$15</f>
        <v>0</v>
      </c>
      <c r="G28" s="12"/>
      <c r="H28" s="9">
        <f>IF(D31="Select",0,IF(D28&gt;0,IF(F6&gt;-3.65,LOOKUP(F28,'Score Conversion'!A24:A171,'Score Conversion'!E24:E171),0.01),0))</f>
        <v>0</v>
      </c>
      <c r="I28" s="12"/>
      <c r="J28" s="10">
        <f>IF(H28&gt;0,LOOKUP(H28,'Score Conversion'!E24:E171,'Score Conversion'!F24:F171),0)</f>
        <v>0</v>
      </c>
      <c r="K28" s="19"/>
    </row>
    <row r="29" spans="1:11" ht="6" customHeight="1">
      <c r="A29" s="24"/>
      <c r="B29" s="12"/>
      <c r="C29" s="12"/>
      <c r="D29" s="12"/>
      <c r="E29" s="12"/>
      <c r="F29" s="12"/>
      <c r="G29" s="12"/>
      <c r="H29" s="12"/>
      <c r="I29" s="12"/>
      <c r="J29" s="12"/>
      <c r="K29" s="19"/>
    </row>
    <row r="30" spans="1:11" ht="12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9"/>
    </row>
    <row r="31" spans="1:11" ht="12.75">
      <c r="A31" s="24"/>
      <c r="B31" s="23" t="s">
        <v>15</v>
      </c>
      <c r="C31" s="12"/>
      <c r="D31" s="25" t="s">
        <v>18</v>
      </c>
      <c r="E31" s="12"/>
      <c r="F31" s="12"/>
      <c r="G31" s="12"/>
      <c r="H31" s="12"/>
      <c r="I31" s="12"/>
      <c r="J31" s="12"/>
      <c r="K31" s="19"/>
    </row>
    <row r="32" spans="1:11" ht="12.75" thickBot="1">
      <c r="A32" s="24"/>
      <c r="B32" s="18"/>
      <c r="C32" s="18"/>
      <c r="D32" s="18"/>
      <c r="E32" s="18"/>
      <c r="F32" s="18"/>
      <c r="G32" s="18"/>
      <c r="H32" s="18"/>
      <c r="I32" s="18"/>
      <c r="J32" s="18"/>
      <c r="K32" s="20"/>
    </row>
    <row r="33" spans="2:11" ht="12.75">
      <c r="B33" s="4"/>
      <c r="C33" s="4"/>
      <c r="D33" s="4"/>
      <c r="E33" s="4"/>
      <c r="F33" s="4"/>
      <c r="G33" s="4"/>
      <c r="H33" s="4"/>
      <c r="I33" s="4"/>
      <c r="J33" s="4"/>
      <c r="K33" s="37" t="s">
        <v>46</v>
      </c>
    </row>
    <row r="34" spans="2:11" ht="21" thickBot="1">
      <c r="B34" s="39" t="s">
        <v>38</v>
      </c>
      <c r="C34" s="39"/>
      <c r="D34" s="39"/>
      <c r="E34" s="39"/>
      <c r="F34" s="39"/>
      <c r="G34" s="39"/>
      <c r="H34" s="39"/>
      <c r="I34" s="39"/>
      <c r="J34" s="39"/>
      <c r="K34" s="39"/>
    </row>
    <row r="35" spans="2:10" ht="12.75" thickBot="1">
      <c r="B35" s="26"/>
      <c r="C35" s="26"/>
      <c r="D35" s="26"/>
      <c r="E35" s="1"/>
      <c r="F35" s="26"/>
      <c r="G35" s="26"/>
      <c r="H35" s="26"/>
      <c r="I35" s="26"/>
      <c r="J35" s="26"/>
    </row>
    <row r="36" spans="2:11" ht="12.75">
      <c r="B36" s="28" t="s">
        <v>42</v>
      </c>
      <c r="C36" s="21"/>
      <c r="D36" s="21"/>
      <c r="E36" s="29"/>
      <c r="F36" s="30"/>
      <c r="G36" s="45"/>
      <c r="H36" s="45"/>
      <c r="I36" s="45"/>
      <c r="J36" s="45"/>
      <c r="K36" s="22"/>
    </row>
    <row r="37" spans="2:13" ht="12.75">
      <c r="B37" s="31" t="s">
        <v>39</v>
      </c>
      <c r="C37" s="12"/>
      <c r="D37" s="25"/>
      <c r="E37" s="42" t="s">
        <v>45</v>
      </c>
      <c r="F37" s="43"/>
      <c r="G37" s="44"/>
      <c r="H37" s="36">
        <f>M37-M39</f>
        <v>0</v>
      </c>
      <c r="I37" s="12"/>
      <c r="J37" s="12"/>
      <c r="K37" s="19"/>
      <c r="M37" s="1">
        <f>(D41+D37)/2</f>
        <v>0</v>
      </c>
    </row>
    <row r="38" spans="2:11" ht="6" customHeight="1">
      <c r="B38" s="32"/>
      <c r="C38" s="12"/>
      <c r="D38" s="12"/>
      <c r="E38" s="12"/>
      <c r="F38" s="12"/>
      <c r="G38" s="12"/>
      <c r="H38" s="12"/>
      <c r="I38" s="12"/>
      <c r="J38" s="12"/>
      <c r="K38" s="19"/>
    </row>
    <row r="39" spans="2:13" ht="12.75" customHeight="1">
      <c r="B39" s="31" t="s">
        <v>43</v>
      </c>
      <c r="C39" s="12"/>
      <c r="D39" s="25"/>
      <c r="E39" s="12"/>
      <c r="F39" s="40" t="s">
        <v>44</v>
      </c>
      <c r="G39" s="40"/>
      <c r="H39" s="40"/>
      <c r="I39" s="40"/>
      <c r="J39" s="40"/>
      <c r="K39" s="41"/>
      <c r="M39" s="1">
        <f>(D43+D39)/2</f>
        <v>0</v>
      </c>
    </row>
    <row r="40" spans="2:11" ht="6" customHeight="1">
      <c r="B40" s="32"/>
      <c r="C40" s="12"/>
      <c r="D40" s="12"/>
      <c r="E40" s="12"/>
      <c r="F40" s="40"/>
      <c r="G40" s="40"/>
      <c r="H40" s="40"/>
      <c r="I40" s="40"/>
      <c r="J40" s="40"/>
      <c r="K40" s="41"/>
    </row>
    <row r="41" spans="2:11" ht="12.75">
      <c r="B41" s="31" t="s">
        <v>40</v>
      </c>
      <c r="C41" s="12"/>
      <c r="D41" s="25"/>
      <c r="E41" s="12"/>
      <c r="F41" s="40"/>
      <c r="G41" s="40"/>
      <c r="H41" s="40"/>
      <c r="I41" s="40"/>
      <c r="J41" s="40"/>
      <c r="K41" s="41"/>
    </row>
    <row r="42" spans="2:11" ht="6" customHeight="1">
      <c r="B42" s="33"/>
      <c r="C42" s="12"/>
      <c r="D42" s="12"/>
      <c r="E42" s="12"/>
      <c r="F42" s="27"/>
      <c r="G42" s="27"/>
      <c r="H42" s="27"/>
      <c r="I42" s="27"/>
      <c r="J42" s="27"/>
      <c r="K42" s="34"/>
    </row>
    <row r="43" spans="2:11" ht="12.75">
      <c r="B43" s="31" t="s">
        <v>41</v>
      </c>
      <c r="C43" s="12"/>
      <c r="D43" s="25"/>
      <c r="E43" s="12"/>
      <c r="F43" s="27"/>
      <c r="G43" s="27"/>
      <c r="H43" s="27"/>
      <c r="I43" s="27"/>
      <c r="J43" s="27"/>
      <c r="K43" s="34"/>
    </row>
    <row r="44" spans="2:11" ht="12.75" thickBot="1">
      <c r="B44" s="35"/>
      <c r="C44" s="18"/>
      <c r="D44" s="18"/>
      <c r="E44" s="18"/>
      <c r="F44" s="18"/>
      <c r="G44" s="18"/>
      <c r="H44" s="18"/>
      <c r="I44" s="18"/>
      <c r="J44" s="18"/>
      <c r="K44" s="20"/>
    </row>
  </sheetData>
  <sheetProtection sheet="1" objects="1" scenarios="1" selectLockedCells="1"/>
  <mergeCells count="6">
    <mergeCell ref="B2:K2"/>
    <mergeCell ref="B34:K34"/>
    <mergeCell ref="F39:K41"/>
    <mergeCell ref="E37:G37"/>
    <mergeCell ref="G36:J36"/>
    <mergeCell ref="C5:E5"/>
  </mergeCells>
  <dataValidations count="1">
    <dataValidation type="list" allowBlank="1" showInputMessage="1" showErrorMessage="1" sqref="D31">
      <formula1>"Select, 20-39, 40-49, 50-59, 60-69, 70-79, 80-89"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B4" sqref="B4"/>
    </sheetView>
  </sheetViews>
  <sheetFormatPr defaultColWidth="9.140625" defaultRowHeight="12.75"/>
  <sheetData>
    <row r="3" spans="2:9" ht="12">
      <c r="B3" s="1" t="s">
        <v>17</v>
      </c>
      <c r="C3" s="1" t="s">
        <v>19</v>
      </c>
      <c r="D3" s="1" t="s">
        <v>20</v>
      </c>
      <c r="E3" s="1" t="s">
        <v>21</v>
      </c>
      <c r="F3" s="1" t="s">
        <v>16</v>
      </c>
      <c r="G3" s="1" t="s">
        <v>22</v>
      </c>
      <c r="I3" s="1" t="s">
        <v>23</v>
      </c>
    </row>
    <row r="4" spans="1:9" ht="12">
      <c r="A4" s="1">
        <v>5</v>
      </c>
      <c r="B4" s="2">
        <f>IF(RBANS!D6&gt;0,IF(RBANS!D31="20-39",(RBANS!D6-30.7)/4.3),0)</f>
        <v>0</v>
      </c>
      <c r="C4" s="2">
        <f>IF(RBANS!D6&gt;0,IF(RBANS!D31="40-49",(RBANS!D6-27.6)/4.4),0)</f>
        <v>0</v>
      </c>
      <c r="D4" s="2">
        <f>IF(RBANS!D6&gt;0,IF(RBANS!D31="50-59",(RBANS!D6-27.5)/4.7),0)</f>
        <v>0</v>
      </c>
      <c r="E4" s="2">
        <f>IF(RBANS!D6&gt;0,IF(RBANS!D31="60-69",(RBANS!D6-28)/4.5),0)</f>
        <v>0</v>
      </c>
      <c r="F4" s="2">
        <f>IF(RBANS!D6&gt;0,IF(RBANS!D31="70-79",(RBANS!D6-26.6)/5),0)</f>
        <v>0</v>
      </c>
      <c r="G4" s="2">
        <f>IF(RBANS!D6&gt;0,IF(RBANS!D31="80-89",(RBANS!D6-23.2)/4.5),0)</f>
        <v>0</v>
      </c>
      <c r="I4" s="3">
        <f>SUM(B4:H4)</f>
        <v>0</v>
      </c>
    </row>
    <row r="5" spans="1:9" ht="12">
      <c r="A5" s="1">
        <v>7</v>
      </c>
      <c r="B5" s="2">
        <f>IF(RBANS!D8&gt;0,IF(RBANS!D31="20-39",(RBANS!D8-19.1)/3.3),0)</f>
        <v>0</v>
      </c>
      <c r="C5" s="2">
        <f>IF(RBANS!D8&gt;0,IF(RBANS!D31="40-49",(RBANS!D8-16.9)/3.2),0)</f>
        <v>0</v>
      </c>
      <c r="D5" s="2">
        <f>IF(RBANS!D8&gt;0,IF(RBANS!D31="50-59",(RBANS!D8-17.5)/3.7),0)</f>
        <v>0</v>
      </c>
      <c r="E5" s="2">
        <f>IF(RBANS!D8&gt;0,IF(RBANS!D31="60-69",(RBANS!D8-18.4)/3.5),0)</f>
        <v>0</v>
      </c>
      <c r="F5" s="2">
        <f>IF(RBANS!D8&gt;0,IF(RBANS!D31="70-79",(RBANS!D8-17.4)/3.6),0)</f>
        <v>0</v>
      </c>
      <c r="G5" s="2">
        <f>IF(RBANS!D8&gt;0,IF(RBANS!D31="80-89",(RBANS!D8-15.3)/3.9),0)</f>
        <v>0</v>
      </c>
      <c r="I5" s="3">
        <f aca="true" t="shared" si="0" ref="I5:I15">SUM(B5:H5)</f>
        <v>0</v>
      </c>
    </row>
    <row r="6" spans="1:9" ht="12">
      <c r="A6" s="1">
        <v>9</v>
      </c>
      <c r="B6" s="2">
        <f>IF(RBANS!D10&gt;0,IF(RBANS!D31="20-39",(RBANS!D10-19.1)/1.3),0)</f>
        <v>0</v>
      </c>
      <c r="C6" s="2">
        <f>IF(RBANS!D10&gt;0,IF(RBANS!D31="40-49",(RBANS!D10-18.3)/1.4),0)</f>
        <v>0</v>
      </c>
      <c r="D6" s="2">
        <f>IF(RBANS!D10&gt;0,IF(RBANS!D31="50-59",(RBANS!D10-18.2)/1.4),0)</f>
        <v>0</v>
      </c>
      <c r="E6" s="2">
        <f>IF(RBANS!D10&gt;0,IF(RBANS!D31="60-69",(RBANS!D10-18.1)/1.7),0)</f>
        <v>0</v>
      </c>
      <c r="F6" s="2">
        <f>IF(RBANS!D10&gt;0,IF(RBANS!D31="70-79",(RBANS!D10-17.8)/1.8),0)</f>
        <v>0</v>
      </c>
      <c r="G6" s="2">
        <f>IF(RBANS!D10&gt;0,IF(RBANS!D31="80-89",(RBANS!D10-17.3)/2),0)</f>
        <v>0</v>
      </c>
      <c r="I6" s="3">
        <f t="shared" si="0"/>
        <v>0</v>
      </c>
    </row>
    <row r="7" spans="1:9" ht="12">
      <c r="A7" s="1">
        <v>11</v>
      </c>
      <c r="B7" s="2">
        <f>IF(RBANS!D12&gt;0,IF(RBANS!D31="20-39",(RBANS!D12-16.8)/3),0)</f>
        <v>0</v>
      </c>
      <c r="C7" s="2">
        <f>IF(RBANS!D12&gt;0,IF(RBANS!D31="40-49",(RBANS!D12-15.4)/3),0)</f>
        <v>0</v>
      </c>
      <c r="D7" s="2">
        <f>IF(RBANS!D12&gt;0,IF(RBANS!D31="50-59",(RBANS!D12-16.4)/2.9),0)</f>
        <v>0</v>
      </c>
      <c r="E7" s="2">
        <f>IF(RBANS!D12&gt;0,IF(RBANS!D31="60-69",(RBANS!D12-16.6)/2.9),0)</f>
        <v>0</v>
      </c>
      <c r="F7" s="2">
        <f>IF(RBANS!D12&gt;0,IF(RBANS!D31="70-79",(RBANS!D12-16.4)/2.8),0)</f>
        <v>0</v>
      </c>
      <c r="G7" s="2">
        <f>IF(RBANS!D12&gt;0,IF(RBANS!D31="80-89",(RBANS!D12-15.7)/2.6),0)</f>
        <v>0</v>
      </c>
      <c r="I7" s="3">
        <f t="shared" si="0"/>
        <v>0</v>
      </c>
    </row>
    <row r="8" spans="1:9" ht="12">
      <c r="A8" s="1">
        <v>13</v>
      </c>
      <c r="B8" s="2">
        <f>IF(RBANS!D14&gt;0,IF(RBANS!D31="20-39",(RBANS!D14-9.6)/0.7),0)</f>
        <v>0</v>
      </c>
      <c r="C8" s="2">
        <f>IF(RBANS!D14&gt;0,IF(RBANS!D31="40-49",(RBANS!D14-9.4)/1.1),0)</f>
        <v>0</v>
      </c>
      <c r="D8" s="2">
        <f>IF(RBANS!D14&gt;0,IF(RBANS!D31="50-59",(RBANS!D14-9.4)/0.9),0)</f>
        <v>0</v>
      </c>
      <c r="E8" s="2">
        <f>IF(RBANS!D14&gt;0,IF(RBANS!D31="60-69",(RBANS!D14-9.7)/0.5),0)</f>
        <v>0</v>
      </c>
      <c r="F8" s="2">
        <f>IF(RBANS!D14&gt;0,IF(RBANS!D31="70-79",(RBANS!D14-9.6)/0.7),0)</f>
        <v>0</v>
      </c>
      <c r="G8" s="2">
        <f>IF(RBANS!D14&gt;0,IF(RBANS!D31="80-89",(RBANS!D14-9.1)/1),0)</f>
        <v>0</v>
      </c>
      <c r="I8" s="3">
        <f t="shared" si="0"/>
        <v>0</v>
      </c>
    </row>
    <row r="9" spans="1:9" ht="12">
      <c r="A9" s="1">
        <v>15</v>
      </c>
      <c r="B9" s="2">
        <f>IF(RBANS!D16&gt;0,IF(RBANS!D31="20-39",(RBANS!D16-21.6)/3.7),0)</f>
        <v>0</v>
      </c>
      <c r="C9" s="2">
        <f>IF(RBANS!D16&gt;0,IF(RBANS!D31="40-49",(RBANS!D16-20.8)/5),0)</f>
        <v>0</v>
      </c>
      <c r="D9" s="2">
        <f>IF(RBANS!D16&gt;0,IF(RBANS!D31="50-59",(RBANS!D16-21)/5),0)</f>
        <v>0</v>
      </c>
      <c r="E9" s="2">
        <f>IF(RBANS!D16&gt;0,IF(RBANS!D31="60-69",(RBANS!D16-21)/4.6),0)</f>
        <v>0</v>
      </c>
      <c r="F9" s="2">
        <f>IF(RBANS!D16&gt;0,IF(RBANS!D31="70-79",(RBANS!D16-19.8)/5.2),0)</f>
        <v>0</v>
      </c>
      <c r="G9" s="2">
        <f>IF(RBANS!D16&gt;0,IF(RBANS!D31="80-89",(RBANS!D16-17.4)/3.7),0)</f>
        <v>0</v>
      </c>
      <c r="I9" s="3">
        <f t="shared" si="0"/>
        <v>0</v>
      </c>
    </row>
    <row r="10" spans="1:9" ht="12">
      <c r="A10" s="1">
        <v>17</v>
      </c>
      <c r="B10" s="2">
        <f>IF(RBANS!D18&gt;0,IF(RBANS!D31="20-39",(RBANS!D18-11.7)/2.5),0)</f>
        <v>0</v>
      </c>
      <c r="C10" s="2">
        <f>IF(RBANS!D18&gt;0,IF(RBANS!D31="40-49",(RBANS!D18-10.6)/2.2),0)</f>
        <v>0</v>
      </c>
      <c r="D10" s="2">
        <f>IF(RBANS!D18&gt;0,IF(RBANS!D31="50-59",(RBANS!D18-10.5)/2.4),0)</f>
        <v>0</v>
      </c>
      <c r="E10" s="2">
        <f>IF(RBANS!D18&gt;0,IF(RBANS!D31="60-69",(RBANS!D18-10.2)/2.1),0)</f>
        <v>0</v>
      </c>
      <c r="F10" s="2">
        <f>IF(RBANS!D18&gt;0,IF(RBANS!D31="70-79",(RBANS!D18-10.4)/2.5),0)</f>
        <v>0</v>
      </c>
      <c r="G10" s="2">
        <f>IF(RBANS!D18&gt;0,IF(RBANS!D31="80-89",(RBANS!D18-9.2)/2.2),0)</f>
        <v>0</v>
      </c>
      <c r="I10" s="3">
        <f t="shared" si="0"/>
        <v>0</v>
      </c>
    </row>
    <row r="11" spans="1:9" ht="12">
      <c r="A11" s="1">
        <v>19</v>
      </c>
      <c r="B11" s="2">
        <f>IF(RBANS!D20&gt;0,IF(RBANS!D31="20-39",(RBANS!D20-56.5)/8.8),0)</f>
        <v>0</v>
      </c>
      <c r="C11" s="2">
        <f>IF(RBANS!D20&gt;0,IF(RBANS!D31="40-49",(RBANS!D20-49.8)/8.1),0)</f>
        <v>0</v>
      </c>
      <c r="D11" s="2">
        <f>IF(RBANS!D20&gt;0,IF(RBANS!D31="50-59",(RBANS!D20-46.3)/8.9),0)</f>
        <v>0</v>
      </c>
      <c r="E11" s="2">
        <f>IF(RBANS!D20&gt;0,IF(RBANS!D31="60-69",(RBANS!D20-46.1)/7.9),0)</f>
        <v>0</v>
      </c>
      <c r="F11" s="2">
        <f>IF(RBANS!D20&gt;0,IF(RBANS!D31="70-79",(RBANS!D20-41.3)/9),0)</f>
        <v>0</v>
      </c>
      <c r="G11" s="2">
        <f>IF(RBANS!D20&gt;0,IF(RBANS!D31="80-89",(RBANS!D20-34)/6.8),0)</f>
        <v>0</v>
      </c>
      <c r="I11" s="3">
        <f>SUM(B11:H11)</f>
        <v>0</v>
      </c>
    </row>
    <row r="12" spans="1:9" ht="12">
      <c r="A12" s="1">
        <v>21</v>
      </c>
      <c r="B12" s="2">
        <f>IF(RBANS!D22&gt;0,IF(RBANS!D31="20-39",(RBANS!D22-7.5)/1.8),0)</f>
        <v>0</v>
      </c>
      <c r="C12" s="2">
        <f>IF(RBANS!D22&gt;0,IF(RBANS!D31="40-49",(RBANS!D22-6.3)/1.9),0)</f>
        <v>0</v>
      </c>
      <c r="D12" s="2">
        <f>IF(RBANS!D22&gt;0,IF(RBANS!D31="50-59",(RBANS!D22-6)/2.1),0)</f>
        <v>0</v>
      </c>
      <c r="E12" s="2">
        <f>IF(RBANS!D22&gt;0,IF(RBANS!D31="60-69",(RBANS!D22-6)/2.2),0)</f>
        <v>0</v>
      </c>
      <c r="F12" s="2">
        <f>IF(RBANS!D22&gt;0,IF(RBANS!D31="70-79",(RBANS!D22-4.9)/2.5),0)</f>
        <v>0</v>
      </c>
      <c r="G12" s="2">
        <f>IF(RBANS!D22&gt;0,IF(RBANS!D31="80-89",(RBANS!D22-3.9)/2.3),0)</f>
        <v>0</v>
      </c>
      <c r="I12" s="3">
        <f t="shared" si="0"/>
        <v>0</v>
      </c>
    </row>
    <row r="13" spans="1:9" ht="12">
      <c r="A13" s="1">
        <v>23</v>
      </c>
      <c r="B13" s="2">
        <f>IF(RBANS!D24&gt;0,IF(RBANS!D31="20-39",(RBANS!D24-19.8)/0.7),0)</f>
        <v>0</v>
      </c>
      <c r="C13" s="2">
        <f>IF(RBANS!D24&gt;0,IF(RBANS!D31="40-49",(RBANS!D24-19.7)/0.6),0)</f>
        <v>0</v>
      </c>
      <c r="D13" s="2">
        <f>IF(RBANS!D24&gt;0,IF(RBANS!D31="50-59",(RBANS!D24-19.5)/1),0)</f>
        <v>0</v>
      </c>
      <c r="E13" s="2">
        <f>IF(RBANS!D24&gt;0,IF(RBANS!D31="60-69",(RBANS!D24-19.4)/1.2),0)</f>
        <v>0</v>
      </c>
      <c r="F13" s="2">
        <f>IF(RBANS!D24&gt;0,IF(RBANS!D31="70-79",(RBANS!D24-19.2)/1.2),0)</f>
        <v>0</v>
      </c>
      <c r="G13" s="2">
        <f>IF(RBANS!D24&gt;0,IF(RBANS!D31="80-89",(RBANS!D24-19.8)/1.4),0)</f>
        <v>0</v>
      </c>
      <c r="I13" s="3">
        <f t="shared" si="0"/>
        <v>0</v>
      </c>
    </row>
    <row r="14" spans="1:9" ht="12">
      <c r="A14" s="1">
        <v>25</v>
      </c>
      <c r="B14" s="2">
        <f>IF(RBANS!D26&gt;0,IF(RBANS!D31="20-39",(RBANS!D26-10.1)/2.1),0)</f>
        <v>0</v>
      </c>
      <c r="C14" s="2">
        <f>IF(RBANS!D26&gt;0,IF(RBANS!D31="40-49",(RBANS!D26-8.9)/1.8),0)</f>
        <v>0</v>
      </c>
      <c r="D14" s="2">
        <f>IF(RBANS!D26&gt;0,IF(RBANS!D31="50-59",(RBANS!D26-9.1)/2.2),0)</f>
        <v>0</v>
      </c>
      <c r="E14" s="2">
        <f>IF(RBANS!D26&gt;0,IF(RBANS!D31="60-69",(RBANS!D26-9.3)/2.1),0)</f>
        <v>0</v>
      </c>
      <c r="F14" s="2">
        <f>IF(RBANS!D26&gt;0,IF(RBANS!D31="70-79",(RBANS!D26-9)/2.2),0)</f>
        <v>0</v>
      </c>
      <c r="G14" s="2">
        <f>IF(RBANS!D26&gt;0,IF(RBANS!D31="80-89",(RBANS!D26-7.4)/2.8),0)</f>
        <v>0</v>
      </c>
      <c r="I14" s="3">
        <f t="shared" si="0"/>
        <v>0</v>
      </c>
    </row>
    <row r="15" spans="1:9" ht="12">
      <c r="A15" s="1">
        <v>27</v>
      </c>
      <c r="B15" s="2">
        <f>IF(RBANS!D28&gt;0,IF(RBANS!D31="20-39",(RBANS!D28-16.1)/2.9),0)</f>
        <v>0</v>
      </c>
      <c r="C15" s="2">
        <f>IF(RBANS!D28&gt;0,IF(RBANS!D31="40-49",(RBANS!D28-13.5)/3.3),0)</f>
        <v>0</v>
      </c>
      <c r="D15" s="2">
        <f>IF(RBANS!D28&gt;0,IF(RBANS!D31="50-59",(RBANS!D28-13.5)/3.3),0)</f>
        <v>0</v>
      </c>
      <c r="E15" s="2">
        <f>IF(RBANS!D28&gt;0,IF(RBANS!D31="60-69",(RBANS!D28-13.6)/4),0)</f>
        <v>0</v>
      </c>
      <c r="F15" s="2">
        <f>IF(RBANS!D28&gt;0,IF(RBANS!D31="70-79",(RBANS!D28-12.5)/4.2),0)</f>
        <v>0</v>
      </c>
      <c r="G15" s="2">
        <f>IF(RBANS!D28&gt;0,IF(RBANS!D31="80-89",(RBANS!D28-11.4)/4.1),0)</f>
        <v>0</v>
      </c>
      <c r="I15" s="3">
        <f t="shared" si="0"/>
        <v>0</v>
      </c>
    </row>
    <row r="16" ht="12">
      <c r="B1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pane ySplit="1" topLeftCell="BM2" activePane="bottomLeft" state="frozen"/>
      <selection pane="topLeft" activeCell="A1" sqref="A1"/>
      <selection pane="bottomLeft" activeCell="F2" sqref="F2"/>
    </sheetView>
  </sheetViews>
  <sheetFormatPr defaultColWidth="9.140625" defaultRowHeight="15.75" customHeight="1"/>
  <cols>
    <col min="1" max="5" width="9.140625" style="7" customWidth="1"/>
    <col min="6" max="6" width="16.421875" style="7" customWidth="1"/>
    <col min="7" max="16384" width="9.140625" style="7" customWidth="1"/>
  </cols>
  <sheetData>
    <row r="1" spans="1:6" ht="15.75" customHeight="1" thickBot="1">
      <c r="A1" s="6" t="s">
        <v>24</v>
      </c>
      <c r="B1" s="6" t="s">
        <v>25</v>
      </c>
      <c r="C1" s="6" t="s">
        <v>26</v>
      </c>
      <c r="D1" s="6" t="s">
        <v>27</v>
      </c>
      <c r="E1" s="6" t="s">
        <v>14</v>
      </c>
      <c r="F1" s="6" t="s">
        <v>28</v>
      </c>
    </row>
    <row r="2" spans="1:6" ht="15.75" customHeight="1" thickBot="1">
      <c r="A2" s="8">
        <v>-3.65</v>
      </c>
      <c r="B2" s="8">
        <v>45</v>
      </c>
      <c r="C2" s="8">
        <v>0</v>
      </c>
      <c r="D2" s="8">
        <v>13.5</v>
      </c>
      <c r="E2" s="8">
        <v>0.01</v>
      </c>
      <c r="F2" s="8" t="s">
        <v>37</v>
      </c>
    </row>
    <row r="3" spans="1:6" ht="15.75" customHeight="1" thickBot="1">
      <c r="A3" s="8">
        <v>-3.6</v>
      </c>
      <c r="B3" s="8">
        <v>46</v>
      </c>
      <c r="C3" s="8">
        <v>0</v>
      </c>
      <c r="D3" s="8">
        <v>14</v>
      </c>
      <c r="E3" s="8">
        <v>0.02</v>
      </c>
      <c r="F3" s="8" t="s">
        <v>37</v>
      </c>
    </row>
    <row r="4" spans="1:6" ht="15.75" customHeight="1" thickBot="1">
      <c r="A4" s="8">
        <v>-3.55</v>
      </c>
      <c r="B4" s="8">
        <v>47</v>
      </c>
      <c r="C4" s="8">
        <v>0</v>
      </c>
      <c r="D4" s="8">
        <v>14.5</v>
      </c>
      <c r="E4" s="8">
        <v>0.02</v>
      </c>
      <c r="F4" s="8" t="s">
        <v>37</v>
      </c>
    </row>
    <row r="5" spans="1:6" ht="15.75" customHeight="1" thickBot="1">
      <c r="A5" s="8">
        <v>-3.5</v>
      </c>
      <c r="B5" s="8">
        <v>48</v>
      </c>
      <c r="C5" s="8">
        <v>0</v>
      </c>
      <c r="D5" s="8">
        <v>15</v>
      </c>
      <c r="E5" s="8">
        <v>0.03</v>
      </c>
      <c r="F5" s="8" t="s">
        <v>37</v>
      </c>
    </row>
    <row r="6" spans="1:6" ht="15.75" customHeight="1" thickBot="1">
      <c r="A6" s="8">
        <v>-3.45</v>
      </c>
      <c r="B6" s="8">
        <v>48</v>
      </c>
      <c r="C6" s="8">
        <v>0</v>
      </c>
      <c r="D6" s="8">
        <v>15.5</v>
      </c>
      <c r="E6" s="8">
        <v>0.03</v>
      </c>
      <c r="F6" s="8" t="s">
        <v>37</v>
      </c>
    </row>
    <row r="7" spans="1:6" ht="15.75" customHeight="1" thickBot="1">
      <c r="A7" s="8">
        <v>-3.4</v>
      </c>
      <c r="B7" s="8">
        <v>49</v>
      </c>
      <c r="C7" s="8">
        <v>0</v>
      </c>
      <c r="D7" s="8">
        <v>16</v>
      </c>
      <c r="E7" s="8">
        <v>0.03</v>
      </c>
      <c r="F7" s="8" t="s">
        <v>37</v>
      </c>
    </row>
    <row r="8" spans="1:6" ht="15.75" customHeight="1" thickBot="1">
      <c r="A8" s="8">
        <v>-3.35</v>
      </c>
      <c r="B8" s="8">
        <v>50</v>
      </c>
      <c r="C8" s="8">
        <v>0</v>
      </c>
      <c r="D8" s="8">
        <v>16.5</v>
      </c>
      <c r="E8" s="8">
        <v>0.04</v>
      </c>
      <c r="F8" s="8" t="s">
        <v>37</v>
      </c>
    </row>
    <row r="9" spans="1:6" ht="15.75" customHeight="1" thickBot="1">
      <c r="A9" s="8">
        <v>-3.3</v>
      </c>
      <c r="B9" s="8">
        <v>51</v>
      </c>
      <c r="C9" s="8">
        <v>0</v>
      </c>
      <c r="D9" s="8">
        <v>17</v>
      </c>
      <c r="E9" s="8">
        <v>0.05</v>
      </c>
      <c r="F9" s="8" t="s">
        <v>37</v>
      </c>
    </row>
    <row r="10" spans="1:6" ht="15.75" customHeight="1" thickBot="1">
      <c r="A10" s="8">
        <v>-3.25</v>
      </c>
      <c r="B10" s="8">
        <v>51</v>
      </c>
      <c r="C10" s="8">
        <v>0</v>
      </c>
      <c r="D10" s="8">
        <v>17.5</v>
      </c>
      <c r="E10" s="8">
        <v>0.05</v>
      </c>
      <c r="F10" s="8" t="s">
        <v>37</v>
      </c>
    </row>
    <row r="11" spans="1:6" ht="15.75" customHeight="1" thickBot="1">
      <c r="A11" s="8">
        <v>-3.2</v>
      </c>
      <c r="B11" s="8">
        <v>52</v>
      </c>
      <c r="C11" s="8">
        <v>0</v>
      </c>
      <c r="D11" s="8">
        <v>18</v>
      </c>
      <c r="E11" s="8">
        <v>0.07</v>
      </c>
      <c r="F11" s="8" t="s">
        <v>37</v>
      </c>
    </row>
    <row r="12" spans="1:6" ht="15.75" customHeight="1" thickBot="1">
      <c r="A12" s="8">
        <v>-3.15</v>
      </c>
      <c r="B12" s="8">
        <v>53</v>
      </c>
      <c r="C12" s="8">
        <v>0</v>
      </c>
      <c r="D12" s="8">
        <v>18.5</v>
      </c>
      <c r="E12" s="8">
        <v>0.09</v>
      </c>
      <c r="F12" s="8" t="s">
        <v>37</v>
      </c>
    </row>
    <row r="13" spans="1:6" ht="15.75" customHeight="1" thickBot="1">
      <c r="A13" s="8">
        <v>-3.1</v>
      </c>
      <c r="B13" s="8">
        <v>54</v>
      </c>
      <c r="C13" s="8">
        <v>1</v>
      </c>
      <c r="D13" s="8">
        <v>19</v>
      </c>
      <c r="E13" s="8">
        <v>0.11</v>
      </c>
      <c r="F13" s="8" t="s">
        <v>37</v>
      </c>
    </row>
    <row r="14" spans="1:6" ht="15.75" customHeight="1" thickBot="1">
      <c r="A14" s="8">
        <v>-3.05</v>
      </c>
      <c r="B14" s="8">
        <v>54</v>
      </c>
      <c r="C14" s="8">
        <v>1</v>
      </c>
      <c r="D14" s="8">
        <v>19.5</v>
      </c>
      <c r="E14" s="8">
        <v>0.11</v>
      </c>
      <c r="F14" s="8" t="s">
        <v>37</v>
      </c>
    </row>
    <row r="15" spans="1:6" ht="15.75" customHeight="1" thickBot="1">
      <c r="A15" s="8">
        <v>-3</v>
      </c>
      <c r="B15" s="8">
        <v>55</v>
      </c>
      <c r="C15" s="8">
        <v>1</v>
      </c>
      <c r="D15" s="8">
        <v>20</v>
      </c>
      <c r="E15" s="8">
        <v>0.13</v>
      </c>
      <c r="F15" s="8" t="s">
        <v>37</v>
      </c>
    </row>
    <row r="16" spans="1:6" ht="15.75" customHeight="1" thickBot="1">
      <c r="A16" s="8">
        <v>-2.95</v>
      </c>
      <c r="B16" s="8">
        <v>56</v>
      </c>
      <c r="C16" s="8">
        <v>1</v>
      </c>
      <c r="D16" s="8">
        <v>20.5</v>
      </c>
      <c r="E16" s="8">
        <v>0.17</v>
      </c>
      <c r="F16" s="8" t="s">
        <v>37</v>
      </c>
    </row>
    <row r="17" spans="1:6" ht="15.75" customHeight="1" thickBot="1">
      <c r="A17" s="8">
        <v>-2.9</v>
      </c>
      <c r="B17" s="8">
        <v>57</v>
      </c>
      <c r="C17" s="8">
        <v>1</v>
      </c>
      <c r="D17" s="8">
        <v>21</v>
      </c>
      <c r="E17" s="8">
        <v>0.21</v>
      </c>
      <c r="F17" s="8" t="s">
        <v>37</v>
      </c>
    </row>
    <row r="18" spans="1:6" ht="15.75" customHeight="1" thickBot="1">
      <c r="A18" s="8">
        <v>-2.85</v>
      </c>
      <c r="B18" s="8">
        <v>57</v>
      </c>
      <c r="C18" s="8">
        <v>1</v>
      </c>
      <c r="D18" s="8">
        <v>21.5</v>
      </c>
      <c r="E18" s="8">
        <v>0.21</v>
      </c>
      <c r="F18" s="8" t="s">
        <v>37</v>
      </c>
    </row>
    <row r="19" spans="1:6" ht="15.75" customHeight="1" thickBot="1">
      <c r="A19" s="8">
        <v>-2.8</v>
      </c>
      <c r="B19" s="8">
        <v>58</v>
      </c>
      <c r="C19" s="8">
        <v>2</v>
      </c>
      <c r="D19" s="8">
        <v>22</v>
      </c>
      <c r="E19" s="8">
        <v>0.26</v>
      </c>
      <c r="F19" s="8" t="s">
        <v>37</v>
      </c>
    </row>
    <row r="20" spans="1:6" ht="15.75" customHeight="1" thickBot="1">
      <c r="A20" s="8">
        <v>-2.75</v>
      </c>
      <c r="B20" s="8">
        <v>59</v>
      </c>
      <c r="C20" s="8">
        <v>2</v>
      </c>
      <c r="D20" s="8">
        <v>22.5</v>
      </c>
      <c r="E20" s="8">
        <v>0.31</v>
      </c>
      <c r="F20" s="8" t="s">
        <v>37</v>
      </c>
    </row>
    <row r="21" spans="1:6" ht="15.75" customHeight="1" thickBot="1">
      <c r="A21" s="8">
        <v>-2.7</v>
      </c>
      <c r="B21" s="8">
        <v>60</v>
      </c>
      <c r="C21" s="8">
        <v>2</v>
      </c>
      <c r="D21" s="8">
        <v>23</v>
      </c>
      <c r="E21" s="8">
        <v>0.38</v>
      </c>
      <c r="F21" s="8" t="s">
        <v>37</v>
      </c>
    </row>
    <row r="22" spans="1:6" ht="15.75" customHeight="1" thickBot="1">
      <c r="A22" s="8">
        <v>-2.65</v>
      </c>
      <c r="B22" s="8">
        <v>60</v>
      </c>
      <c r="C22" s="8">
        <v>2</v>
      </c>
      <c r="D22" s="8">
        <v>23.5</v>
      </c>
      <c r="E22" s="8">
        <v>0.38</v>
      </c>
      <c r="F22" s="8" t="s">
        <v>37</v>
      </c>
    </row>
    <row r="23" spans="1:6" ht="15.75" customHeight="1" thickBot="1">
      <c r="A23" s="8">
        <v>-2.6</v>
      </c>
      <c r="B23" s="8">
        <v>61</v>
      </c>
      <c r="C23" s="8">
        <v>2</v>
      </c>
      <c r="D23" s="8">
        <v>24</v>
      </c>
      <c r="E23" s="8">
        <v>0.47</v>
      </c>
      <c r="F23" s="8" t="s">
        <v>37</v>
      </c>
    </row>
    <row r="24" spans="1:6" ht="15.75" customHeight="1" thickBot="1">
      <c r="A24" s="8">
        <v>-2.55</v>
      </c>
      <c r="B24" s="8">
        <v>62</v>
      </c>
      <c r="C24" s="8">
        <v>3</v>
      </c>
      <c r="D24" s="8">
        <v>24.5</v>
      </c>
      <c r="E24" s="8">
        <v>1</v>
      </c>
      <c r="F24" s="8" t="s">
        <v>37</v>
      </c>
    </row>
    <row r="25" spans="1:6" ht="15.75" customHeight="1" thickBot="1">
      <c r="A25" s="8">
        <v>-2.5</v>
      </c>
      <c r="B25" s="8">
        <v>63</v>
      </c>
      <c r="C25" s="8">
        <v>3</v>
      </c>
      <c r="D25" s="8">
        <v>25</v>
      </c>
      <c r="E25" s="8">
        <v>1</v>
      </c>
      <c r="F25" s="8" t="s">
        <v>37</v>
      </c>
    </row>
    <row r="26" spans="1:6" ht="15.75" customHeight="1" thickBot="1">
      <c r="A26" s="8">
        <v>-2.45</v>
      </c>
      <c r="B26" s="8">
        <v>63</v>
      </c>
      <c r="C26" s="8">
        <v>3</v>
      </c>
      <c r="D26" s="8">
        <v>25.5</v>
      </c>
      <c r="E26" s="8">
        <v>1</v>
      </c>
      <c r="F26" s="8" t="s">
        <v>37</v>
      </c>
    </row>
    <row r="27" spans="1:6" ht="15.75" customHeight="1" thickBot="1">
      <c r="A27" s="8">
        <v>-2.4</v>
      </c>
      <c r="B27" s="8">
        <v>64</v>
      </c>
      <c r="C27" s="8">
        <v>3</v>
      </c>
      <c r="D27" s="8">
        <v>26</v>
      </c>
      <c r="E27" s="8">
        <v>1</v>
      </c>
      <c r="F27" s="8" t="s">
        <v>37</v>
      </c>
    </row>
    <row r="28" spans="1:6" ht="15.75" customHeight="1" thickBot="1">
      <c r="A28" s="8">
        <v>-2.35</v>
      </c>
      <c r="B28" s="8">
        <v>65</v>
      </c>
      <c r="C28" s="8">
        <v>3</v>
      </c>
      <c r="D28" s="8">
        <v>26.5</v>
      </c>
      <c r="E28" s="8">
        <v>1</v>
      </c>
      <c r="F28" s="8" t="s">
        <v>37</v>
      </c>
    </row>
    <row r="29" spans="1:6" ht="15.75" customHeight="1" thickBot="1">
      <c r="A29" s="8">
        <v>-2.3</v>
      </c>
      <c r="B29" s="8">
        <v>66</v>
      </c>
      <c r="C29" s="8">
        <v>3</v>
      </c>
      <c r="D29" s="8">
        <v>27</v>
      </c>
      <c r="E29" s="8">
        <v>1</v>
      </c>
      <c r="F29" s="8" t="s">
        <v>37</v>
      </c>
    </row>
    <row r="30" spans="1:6" ht="15.75" customHeight="1" thickBot="1">
      <c r="A30" s="8">
        <v>-2.25</v>
      </c>
      <c r="B30" s="8">
        <v>66</v>
      </c>
      <c r="C30" s="8">
        <v>3</v>
      </c>
      <c r="D30" s="8">
        <v>27.5</v>
      </c>
      <c r="E30" s="8">
        <v>1</v>
      </c>
      <c r="F30" s="8" t="s">
        <v>37</v>
      </c>
    </row>
    <row r="31" spans="1:6" ht="15.75" customHeight="1" thickBot="1">
      <c r="A31" s="8">
        <v>-2.2</v>
      </c>
      <c r="B31" s="8">
        <v>67</v>
      </c>
      <c r="C31" s="8">
        <v>3</v>
      </c>
      <c r="D31" s="8">
        <v>28</v>
      </c>
      <c r="E31" s="8">
        <v>1</v>
      </c>
      <c r="F31" s="8" t="s">
        <v>37</v>
      </c>
    </row>
    <row r="32" spans="1:6" ht="15.75" customHeight="1" thickBot="1">
      <c r="A32" s="8">
        <v>-2.15</v>
      </c>
      <c r="B32" s="8">
        <v>68</v>
      </c>
      <c r="C32" s="8">
        <v>4</v>
      </c>
      <c r="D32" s="8">
        <v>28.5</v>
      </c>
      <c r="E32" s="8">
        <v>2</v>
      </c>
      <c r="F32" s="8" t="s">
        <v>37</v>
      </c>
    </row>
    <row r="33" spans="1:6" ht="15.75" customHeight="1" thickBot="1">
      <c r="A33" s="8">
        <v>-2.1</v>
      </c>
      <c r="B33" s="8">
        <v>69</v>
      </c>
      <c r="C33" s="8">
        <v>4</v>
      </c>
      <c r="D33" s="8">
        <v>29</v>
      </c>
      <c r="E33" s="8">
        <v>2</v>
      </c>
      <c r="F33" s="8" t="s">
        <v>37</v>
      </c>
    </row>
    <row r="34" spans="1:6" ht="15.75" customHeight="1" thickBot="1">
      <c r="A34" s="8">
        <v>-2.05</v>
      </c>
      <c r="B34" s="8">
        <v>69</v>
      </c>
      <c r="C34" s="8">
        <v>4</v>
      </c>
      <c r="D34" s="8">
        <v>29.5</v>
      </c>
      <c r="E34" s="8">
        <v>2</v>
      </c>
      <c r="F34" s="8" t="s">
        <v>37</v>
      </c>
    </row>
    <row r="35" spans="1:6" ht="15.75" customHeight="1" thickBot="1">
      <c r="A35" s="8">
        <v>-2</v>
      </c>
      <c r="B35" s="8">
        <v>70</v>
      </c>
      <c r="C35" s="8">
        <v>4</v>
      </c>
      <c r="D35" s="8">
        <v>30</v>
      </c>
      <c r="E35" s="8">
        <v>2</v>
      </c>
      <c r="F35" s="8" t="s">
        <v>29</v>
      </c>
    </row>
    <row r="36" spans="1:6" ht="15.75" customHeight="1" thickBot="1">
      <c r="A36" s="8">
        <v>-1.95</v>
      </c>
      <c r="B36" s="8">
        <v>71</v>
      </c>
      <c r="C36" s="8">
        <v>4</v>
      </c>
      <c r="D36" s="8">
        <v>30.5</v>
      </c>
      <c r="E36" s="8">
        <v>3</v>
      </c>
      <c r="F36" s="8" t="s">
        <v>29</v>
      </c>
    </row>
    <row r="37" spans="1:6" ht="15.75" customHeight="1" thickBot="1">
      <c r="A37" s="8">
        <v>-1.9</v>
      </c>
      <c r="B37" s="8">
        <v>72</v>
      </c>
      <c r="C37" s="8">
        <v>5</v>
      </c>
      <c r="D37" s="8">
        <v>31</v>
      </c>
      <c r="E37" s="8">
        <v>3</v>
      </c>
      <c r="F37" s="8" t="s">
        <v>29</v>
      </c>
    </row>
    <row r="38" spans="1:6" ht="15.75" customHeight="1" thickBot="1">
      <c r="A38" s="8">
        <v>-1.85</v>
      </c>
      <c r="B38" s="8">
        <v>72</v>
      </c>
      <c r="C38" s="8">
        <v>5</v>
      </c>
      <c r="D38" s="8">
        <v>31.5</v>
      </c>
      <c r="E38" s="8">
        <v>3</v>
      </c>
      <c r="F38" s="8" t="s">
        <v>29</v>
      </c>
    </row>
    <row r="39" spans="1:6" ht="15.75" customHeight="1" thickBot="1">
      <c r="A39" s="8">
        <v>-1.8</v>
      </c>
      <c r="B39" s="8">
        <v>73</v>
      </c>
      <c r="C39" s="8">
        <v>5</v>
      </c>
      <c r="D39" s="8">
        <v>32</v>
      </c>
      <c r="E39" s="8">
        <v>4</v>
      </c>
      <c r="F39" s="8" t="s">
        <v>29</v>
      </c>
    </row>
    <row r="40" spans="1:6" ht="15.75" customHeight="1" thickBot="1">
      <c r="A40" s="8">
        <v>-1.75</v>
      </c>
      <c r="B40" s="8">
        <v>74</v>
      </c>
      <c r="C40" s="8">
        <v>5</v>
      </c>
      <c r="D40" s="8">
        <v>32.5</v>
      </c>
      <c r="E40" s="8">
        <v>4</v>
      </c>
      <c r="F40" s="8" t="s">
        <v>29</v>
      </c>
    </row>
    <row r="41" spans="1:6" ht="15.75" customHeight="1" thickBot="1">
      <c r="A41" s="8">
        <v>-1.7</v>
      </c>
      <c r="B41" s="8">
        <v>75</v>
      </c>
      <c r="C41" s="8">
        <v>5</v>
      </c>
      <c r="D41" s="8">
        <v>33</v>
      </c>
      <c r="E41" s="8">
        <v>5</v>
      </c>
      <c r="F41" s="8" t="s">
        <v>29</v>
      </c>
    </row>
    <row r="42" spans="1:6" ht="15.75" customHeight="1" thickBot="1">
      <c r="A42" s="8">
        <v>-1.65</v>
      </c>
      <c r="B42" s="8">
        <v>75</v>
      </c>
      <c r="C42" s="8">
        <v>5</v>
      </c>
      <c r="D42" s="8">
        <v>33.5</v>
      </c>
      <c r="E42" s="8">
        <v>5</v>
      </c>
      <c r="F42" s="8" t="s">
        <v>29</v>
      </c>
    </row>
    <row r="43" spans="1:6" ht="15.75" customHeight="1" thickBot="1">
      <c r="A43" s="8">
        <v>-1.6</v>
      </c>
      <c r="B43" s="8">
        <v>76</v>
      </c>
      <c r="C43" s="8">
        <v>5</v>
      </c>
      <c r="D43" s="8">
        <v>34</v>
      </c>
      <c r="E43" s="8">
        <v>5</v>
      </c>
      <c r="F43" s="8" t="s">
        <v>29</v>
      </c>
    </row>
    <row r="44" spans="1:6" ht="15.75" customHeight="1" thickBot="1">
      <c r="A44" s="8">
        <v>-1.55</v>
      </c>
      <c r="B44" s="8">
        <v>77</v>
      </c>
      <c r="C44" s="8">
        <v>5</v>
      </c>
      <c r="D44" s="8">
        <v>34.5</v>
      </c>
      <c r="E44" s="8">
        <v>6</v>
      </c>
      <c r="F44" s="8" t="s">
        <v>29</v>
      </c>
    </row>
    <row r="45" spans="1:6" ht="15.75" customHeight="1" thickBot="1">
      <c r="A45" s="8">
        <v>-1.5</v>
      </c>
      <c r="B45" s="8">
        <v>78</v>
      </c>
      <c r="C45" s="8">
        <v>6</v>
      </c>
      <c r="D45" s="8">
        <v>35</v>
      </c>
      <c r="E45" s="8">
        <v>7</v>
      </c>
      <c r="F45" s="8" t="s">
        <v>29</v>
      </c>
    </row>
    <row r="46" spans="1:6" ht="15.75" customHeight="1" thickBot="1">
      <c r="A46" s="8">
        <v>-1.45</v>
      </c>
      <c r="B46" s="8">
        <v>78</v>
      </c>
      <c r="C46" s="8">
        <v>6</v>
      </c>
      <c r="D46" s="8">
        <v>35.5</v>
      </c>
      <c r="E46" s="8">
        <v>7</v>
      </c>
      <c r="F46" s="8" t="s">
        <v>29</v>
      </c>
    </row>
    <row r="47" spans="1:6" ht="15.75" customHeight="1" thickBot="1">
      <c r="A47" s="8">
        <v>-1.4</v>
      </c>
      <c r="B47" s="8">
        <v>79</v>
      </c>
      <c r="C47" s="8">
        <v>6</v>
      </c>
      <c r="D47" s="8">
        <v>36</v>
      </c>
      <c r="E47" s="8">
        <v>8</v>
      </c>
      <c r="F47" s="8" t="s">
        <v>29</v>
      </c>
    </row>
    <row r="48" spans="1:6" ht="15.75" customHeight="1" thickBot="1">
      <c r="A48" s="8">
        <v>-1.35</v>
      </c>
      <c r="B48" s="8">
        <v>80</v>
      </c>
      <c r="C48" s="8">
        <v>6</v>
      </c>
      <c r="D48" s="8">
        <v>36.5</v>
      </c>
      <c r="E48" s="8">
        <v>9</v>
      </c>
      <c r="F48" s="8" t="s">
        <v>30</v>
      </c>
    </row>
    <row r="49" spans="1:6" ht="15.75" customHeight="1" thickBot="1">
      <c r="A49" s="8">
        <v>-1.3</v>
      </c>
      <c r="B49" s="8">
        <v>81</v>
      </c>
      <c r="C49" s="8">
        <v>6</v>
      </c>
      <c r="D49" s="8">
        <v>37</v>
      </c>
      <c r="E49" s="8">
        <v>10</v>
      </c>
      <c r="F49" s="8" t="s">
        <v>30</v>
      </c>
    </row>
    <row r="50" spans="1:6" ht="15.75" customHeight="1" thickBot="1">
      <c r="A50" s="8">
        <v>-1.25</v>
      </c>
      <c r="B50" s="8">
        <v>81</v>
      </c>
      <c r="C50" s="8">
        <v>6</v>
      </c>
      <c r="D50" s="8">
        <v>37.5</v>
      </c>
      <c r="E50" s="8">
        <v>10</v>
      </c>
      <c r="F50" s="8" t="s">
        <v>30</v>
      </c>
    </row>
    <row r="51" spans="1:6" ht="15.75" customHeight="1" thickBot="1">
      <c r="A51" s="8">
        <v>-1.2</v>
      </c>
      <c r="B51" s="8">
        <v>82</v>
      </c>
      <c r="C51" s="8">
        <v>6</v>
      </c>
      <c r="D51" s="8">
        <v>38</v>
      </c>
      <c r="E51" s="8">
        <v>12</v>
      </c>
      <c r="F51" s="8" t="s">
        <v>30</v>
      </c>
    </row>
    <row r="52" spans="1:6" ht="15.75" customHeight="1" thickBot="1">
      <c r="A52" s="8">
        <v>-1.15</v>
      </c>
      <c r="B52" s="8">
        <v>83</v>
      </c>
      <c r="C52" s="8">
        <v>6</v>
      </c>
      <c r="D52" s="8">
        <v>38.5</v>
      </c>
      <c r="E52" s="8">
        <v>13</v>
      </c>
      <c r="F52" s="8" t="s">
        <v>30</v>
      </c>
    </row>
    <row r="53" spans="1:6" ht="15.75" customHeight="1" thickBot="1">
      <c r="A53" s="8">
        <v>-1.1</v>
      </c>
      <c r="B53" s="8">
        <v>84</v>
      </c>
      <c r="C53" s="8">
        <v>7</v>
      </c>
      <c r="D53" s="8">
        <v>39</v>
      </c>
      <c r="E53" s="8">
        <v>14</v>
      </c>
      <c r="F53" s="8" t="s">
        <v>30</v>
      </c>
    </row>
    <row r="54" spans="1:6" ht="15.75" customHeight="1" thickBot="1">
      <c r="A54" s="8">
        <v>-1.05</v>
      </c>
      <c r="B54" s="8">
        <v>84</v>
      </c>
      <c r="C54" s="8">
        <v>7</v>
      </c>
      <c r="D54" s="8">
        <v>39.5</v>
      </c>
      <c r="E54" s="8">
        <v>14</v>
      </c>
      <c r="F54" s="8" t="s">
        <v>30</v>
      </c>
    </row>
    <row r="55" spans="1:6" ht="15.75" customHeight="1" thickBot="1">
      <c r="A55" s="8">
        <v>-1</v>
      </c>
      <c r="B55" s="8">
        <v>85</v>
      </c>
      <c r="C55" s="8">
        <v>7</v>
      </c>
      <c r="D55" s="8">
        <v>40</v>
      </c>
      <c r="E55" s="8">
        <v>16</v>
      </c>
      <c r="F55" s="8" t="s">
        <v>30</v>
      </c>
    </row>
    <row r="56" spans="1:6" ht="15.75" customHeight="1" thickBot="1">
      <c r="A56" s="8">
        <v>-0.95</v>
      </c>
      <c r="B56" s="8">
        <v>86</v>
      </c>
      <c r="C56" s="8">
        <v>7</v>
      </c>
      <c r="D56" s="8">
        <v>40.5</v>
      </c>
      <c r="E56" s="8">
        <v>18</v>
      </c>
      <c r="F56" s="8" t="s">
        <v>30</v>
      </c>
    </row>
    <row r="57" spans="1:6" ht="15.75" customHeight="1" thickBot="1">
      <c r="A57" s="8">
        <v>-0.9</v>
      </c>
      <c r="B57" s="8">
        <v>87</v>
      </c>
      <c r="C57" s="8">
        <v>7</v>
      </c>
      <c r="D57" s="8">
        <v>41</v>
      </c>
      <c r="E57" s="8">
        <v>19</v>
      </c>
      <c r="F57" s="8" t="s">
        <v>30</v>
      </c>
    </row>
    <row r="58" spans="1:6" ht="15.75" customHeight="1" thickBot="1">
      <c r="A58" s="8">
        <v>-0.85</v>
      </c>
      <c r="B58" s="8">
        <v>87</v>
      </c>
      <c r="C58" s="8">
        <v>7</v>
      </c>
      <c r="D58" s="8">
        <v>41.5</v>
      </c>
      <c r="E58" s="8">
        <v>19</v>
      </c>
      <c r="F58" s="8" t="s">
        <v>30</v>
      </c>
    </row>
    <row r="59" spans="1:6" ht="15.75" customHeight="1" thickBot="1">
      <c r="A59" s="8">
        <v>-0.8</v>
      </c>
      <c r="B59" s="8">
        <v>88</v>
      </c>
      <c r="C59" s="8">
        <v>8</v>
      </c>
      <c r="D59" s="8">
        <v>42</v>
      </c>
      <c r="E59" s="8">
        <v>21</v>
      </c>
      <c r="F59" s="8" t="s">
        <v>30</v>
      </c>
    </row>
    <row r="60" spans="1:6" ht="15.75" customHeight="1" thickBot="1">
      <c r="A60" s="8">
        <v>-0.75</v>
      </c>
      <c r="B60" s="8">
        <v>89</v>
      </c>
      <c r="C60" s="8">
        <v>8</v>
      </c>
      <c r="D60" s="8">
        <v>42.5</v>
      </c>
      <c r="E60" s="8">
        <v>23</v>
      </c>
      <c r="F60" s="8" t="s">
        <v>30</v>
      </c>
    </row>
    <row r="61" spans="1:6" ht="15.75" customHeight="1" thickBot="1">
      <c r="A61" s="8">
        <v>-0.7</v>
      </c>
      <c r="B61" s="8">
        <v>90</v>
      </c>
      <c r="C61" s="8">
        <v>8</v>
      </c>
      <c r="D61" s="8">
        <v>43</v>
      </c>
      <c r="E61" s="8">
        <v>25</v>
      </c>
      <c r="F61" s="8" t="s">
        <v>31</v>
      </c>
    </row>
    <row r="62" spans="1:6" ht="15.75" customHeight="1" thickBot="1">
      <c r="A62" s="8">
        <v>-0.65</v>
      </c>
      <c r="B62" s="8">
        <v>90</v>
      </c>
      <c r="C62" s="8">
        <v>8</v>
      </c>
      <c r="D62" s="8">
        <v>43.5</v>
      </c>
      <c r="E62" s="8">
        <v>25</v>
      </c>
      <c r="F62" s="8" t="s">
        <v>31</v>
      </c>
    </row>
    <row r="63" spans="1:6" ht="15.75" customHeight="1" thickBot="1">
      <c r="A63" s="8">
        <v>-0.6</v>
      </c>
      <c r="B63" s="8">
        <v>91</v>
      </c>
      <c r="C63" s="8">
        <v>8</v>
      </c>
      <c r="D63" s="8">
        <v>44</v>
      </c>
      <c r="E63" s="8">
        <v>27</v>
      </c>
      <c r="F63" s="8" t="s">
        <v>31</v>
      </c>
    </row>
    <row r="64" spans="1:6" ht="15.75" customHeight="1" thickBot="1">
      <c r="A64" s="8">
        <v>-0.55</v>
      </c>
      <c r="B64" s="8">
        <v>92</v>
      </c>
      <c r="C64" s="8">
        <v>8</v>
      </c>
      <c r="D64" s="8">
        <v>44.5</v>
      </c>
      <c r="E64" s="8">
        <v>30</v>
      </c>
      <c r="F64" s="8" t="s">
        <v>31</v>
      </c>
    </row>
    <row r="65" spans="1:6" ht="15.75" customHeight="1" thickBot="1">
      <c r="A65" s="8">
        <v>-0.5</v>
      </c>
      <c r="B65" s="8">
        <v>93</v>
      </c>
      <c r="C65" s="8">
        <v>8</v>
      </c>
      <c r="D65" s="8">
        <v>45</v>
      </c>
      <c r="E65" s="8">
        <v>32</v>
      </c>
      <c r="F65" s="8" t="s">
        <v>31</v>
      </c>
    </row>
    <row r="66" spans="1:6" ht="15.75" customHeight="1" thickBot="1">
      <c r="A66" s="8">
        <v>-0.45</v>
      </c>
      <c r="B66" s="8">
        <v>93</v>
      </c>
      <c r="C66" s="8">
        <v>8</v>
      </c>
      <c r="D66" s="8">
        <v>45.5</v>
      </c>
      <c r="E66" s="8">
        <v>32</v>
      </c>
      <c r="F66" s="8" t="s">
        <v>31</v>
      </c>
    </row>
    <row r="67" spans="1:6" ht="15.75" customHeight="1" thickBot="1">
      <c r="A67" s="8">
        <v>-0.4</v>
      </c>
      <c r="B67" s="8">
        <v>94</v>
      </c>
      <c r="C67" s="8">
        <v>9</v>
      </c>
      <c r="D67" s="8">
        <v>46</v>
      </c>
      <c r="E67" s="8">
        <v>34</v>
      </c>
      <c r="F67" s="8" t="s">
        <v>31</v>
      </c>
    </row>
    <row r="68" spans="1:6" ht="15.75" customHeight="1" thickBot="1">
      <c r="A68" s="8">
        <v>-0.35</v>
      </c>
      <c r="B68" s="8">
        <v>95</v>
      </c>
      <c r="C68" s="8">
        <v>9</v>
      </c>
      <c r="D68" s="8">
        <v>46.5</v>
      </c>
      <c r="E68" s="8">
        <v>37</v>
      </c>
      <c r="F68" s="8" t="s">
        <v>31</v>
      </c>
    </row>
    <row r="69" spans="1:6" ht="15.75" customHeight="1" thickBot="1">
      <c r="A69" s="8">
        <v>-0.3</v>
      </c>
      <c r="B69" s="8">
        <v>96</v>
      </c>
      <c r="C69" s="8">
        <v>9</v>
      </c>
      <c r="D69" s="8">
        <v>47</v>
      </c>
      <c r="E69" s="8">
        <v>39</v>
      </c>
      <c r="F69" s="8" t="s">
        <v>31</v>
      </c>
    </row>
    <row r="70" spans="1:6" ht="15.75" customHeight="1" thickBot="1">
      <c r="A70" s="8">
        <v>-0.25</v>
      </c>
      <c r="B70" s="8">
        <v>96</v>
      </c>
      <c r="C70" s="8">
        <v>9</v>
      </c>
      <c r="D70" s="8">
        <v>47.5</v>
      </c>
      <c r="E70" s="8">
        <v>39</v>
      </c>
      <c r="F70" s="8" t="s">
        <v>31</v>
      </c>
    </row>
    <row r="71" spans="1:6" ht="15.75" customHeight="1" thickBot="1">
      <c r="A71" s="8">
        <v>-0.2</v>
      </c>
      <c r="B71" s="8">
        <v>97</v>
      </c>
      <c r="C71" s="8">
        <v>9</v>
      </c>
      <c r="D71" s="8">
        <v>48</v>
      </c>
      <c r="E71" s="8">
        <v>42</v>
      </c>
      <c r="F71" s="8" t="s">
        <v>31</v>
      </c>
    </row>
    <row r="72" spans="1:6" ht="15.75" customHeight="1" thickBot="1">
      <c r="A72" s="8">
        <v>-0.15</v>
      </c>
      <c r="B72" s="8">
        <v>98</v>
      </c>
      <c r="C72" s="8">
        <v>9</v>
      </c>
      <c r="D72" s="8">
        <v>48.5</v>
      </c>
      <c r="E72" s="8">
        <v>45</v>
      </c>
      <c r="F72" s="8" t="s">
        <v>31</v>
      </c>
    </row>
    <row r="73" spans="1:6" ht="15.75" customHeight="1" thickBot="1">
      <c r="A73" s="8">
        <v>-0.1</v>
      </c>
      <c r="B73" s="8">
        <v>98</v>
      </c>
      <c r="C73" s="8">
        <v>9</v>
      </c>
      <c r="D73" s="8">
        <v>49</v>
      </c>
      <c r="E73" s="8">
        <v>45</v>
      </c>
      <c r="F73" s="8" t="s">
        <v>31</v>
      </c>
    </row>
    <row r="74" spans="1:6" ht="15.75" customHeight="1" thickBot="1">
      <c r="A74" s="8">
        <v>-0.05</v>
      </c>
      <c r="B74" s="8">
        <v>99</v>
      </c>
      <c r="C74" s="8">
        <v>10</v>
      </c>
      <c r="D74" s="8">
        <v>49.5</v>
      </c>
      <c r="E74" s="8">
        <v>47</v>
      </c>
      <c r="F74" s="8" t="s">
        <v>31</v>
      </c>
    </row>
    <row r="75" spans="1:6" ht="15.75" customHeight="1" thickBot="1">
      <c r="A75" s="8">
        <v>0</v>
      </c>
      <c r="B75" s="8">
        <v>100</v>
      </c>
      <c r="C75" s="8">
        <v>10</v>
      </c>
      <c r="D75" s="8">
        <v>50</v>
      </c>
      <c r="E75" s="8">
        <v>50</v>
      </c>
      <c r="F75" s="8" t="s">
        <v>31</v>
      </c>
    </row>
    <row r="76" spans="1:6" ht="15.75" customHeight="1" thickBot="1">
      <c r="A76" s="8">
        <v>0.05</v>
      </c>
      <c r="B76" s="8">
        <v>101</v>
      </c>
      <c r="C76" s="8">
        <v>10</v>
      </c>
      <c r="D76" s="8">
        <v>50.5</v>
      </c>
      <c r="E76" s="8">
        <v>53</v>
      </c>
      <c r="F76" s="8" t="s">
        <v>31</v>
      </c>
    </row>
    <row r="77" spans="1:6" ht="15.75" customHeight="1" thickBot="1">
      <c r="A77" s="8">
        <v>0.1</v>
      </c>
      <c r="B77" s="8">
        <v>102</v>
      </c>
      <c r="C77" s="8">
        <v>10</v>
      </c>
      <c r="D77" s="8">
        <v>51</v>
      </c>
      <c r="E77" s="8">
        <v>55</v>
      </c>
      <c r="F77" s="8" t="s">
        <v>31</v>
      </c>
    </row>
    <row r="78" spans="1:6" ht="15.75" customHeight="1" thickBot="1">
      <c r="A78" s="8">
        <v>0.15</v>
      </c>
      <c r="B78" s="8">
        <v>102</v>
      </c>
      <c r="C78" s="8">
        <v>10</v>
      </c>
      <c r="D78" s="8">
        <v>51.5</v>
      </c>
      <c r="E78" s="8">
        <v>55</v>
      </c>
      <c r="F78" s="8" t="s">
        <v>31</v>
      </c>
    </row>
    <row r="79" spans="1:6" ht="15.75" customHeight="1" thickBot="1">
      <c r="A79" s="8">
        <v>0.2</v>
      </c>
      <c r="B79" s="8">
        <v>103</v>
      </c>
      <c r="C79" s="8">
        <v>11</v>
      </c>
      <c r="D79" s="8">
        <v>52</v>
      </c>
      <c r="E79" s="8">
        <v>58</v>
      </c>
      <c r="F79" s="8" t="s">
        <v>31</v>
      </c>
    </row>
    <row r="80" spans="1:6" ht="15.75" customHeight="1" thickBot="1">
      <c r="A80" s="8">
        <v>0.25</v>
      </c>
      <c r="B80" s="8">
        <v>104</v>
      </c>
      <c r="C80" s="8">
        <v>11</v>
      </c>
      <c r="D80" s="8">
        <v>52.5</v>
      </c>
      <c r="E80" s="8">
        <v>61</v>
      </c>
      <c r="F80" s="8" t="s">
        <v>31</v>
      </c>
    </row>
    <row r="81" spans="1:6" ht="15.75" customHeight="1" thickBot="1">
      <c r="A81" s="8">
        <v>0.3</v>
      </c>
      <c r="B81" s="8">
        <v>104</v>
      </c>
      <c r="C81" s="8">
        <v>11</v>
      </c>
      <c r="D81" s="8">
        <v>53</v>
      </c>
      <c r="E81" s="8">
        <v>61</v>
      </c>
      <c r="F81" s="8" t="s">
        <v>31</v>
      </c>
    </row>
    <row r="82" spans="1:6" ht="15.75" customHeight="1" thickBot="1">
      <c r="A82" s="8">
        <v>0.35</v>
      </c>
      <c r="B82" s="8">
        <v>105</v>
      </c>
      <c r="C82" s="8">
        <v>11</v>
      </c>
      <c r="D82" s="8">
        <v>53.5</v>
      </c>
      <c r="E82" s="8">
        <v>63</v>
      </c>
      <c r="F82" s="8" t="s">
        <v>31</v>
      </c>
    </row>
    <row r="83" spans="1:6" ht="15.75" customHeight="1" thickBot="1">
      <c r="A83" s="8">
        <v>0.4</v>
      </c>
      <c r="B83" s="8">
        <v>106</v>
      </c>
      <c r="C83" s="8">
        <v>11</v>
      </c>
      <c r="D83" s="8">
        <v>54</v>
      </c>
      <c r="E83" s="8">
        <v>66</v>
      </c>
      <c r="F83" s="8" t="s">
        <v>31</v>
      </c>
    </row>
    <row r="84" spans="1:6" ht="15.75" customHeight="1" thickBot="1">
      <c r="A84" s="8">
        <v>0.45</v>
      </c>
      <c r="B84" s="8">
        <v>107</v>
      </c>
      <c r="C84" s="8">
        <v>11</v>
      </c>
      <c r="D84" s="8">
        <v>54.5</v>
      </c>
      <c r="E84" s="8">
        <v>68</v>
      </c>
      <c r="F84" s="8" t="s">
        <v>31</v>
      </c>
    </row>
    <row r="85" spans="1:6" ht="15.75" customHeight="1" thickBot="1">
      <c r="A85" s="8">
        <v>0.5</v>
      </c>
      <c r="B85" s="8">
        <v>108</v>
      </c>
      <c r="C85" s="8">
        <v>11</v>
      </c>
      <c r="D85" s="8">
        <v>55</v>
      </c>
      <c r="E85" s="8">
        <v>70</v>
      </c>
      <c r="F85" s="8" t="s">
        <v>31</v>
      </c>
    </row>
    <row r="86" spans="1:6" ht="15.75" customHeight="1" thickBot="1">
      <c r="A86" s="8">
        <v>0.55</v>
      </c>
      <c r="B86" s="8">
        <v>108</v>
      </c>
      <c r="C86" s="8">
        <v>12</v>
      </c>
      <c r="D86" s="8">
        <v>55.5</v>
      </c>
      <c r="E86" s="8">
        <v>70</v>
      </c>
      <c r="F86" s="8" t="s">
        <v>31</v>
      </c>
    </row>
    <row r="87" spans="1:6" ht="15.75" customHeight="1" thickBot="1">
      <c r="A87" s="8">
        <v>0.6</v>
      </c>
      <c r="B87" s="8">
        <v>109</v>
      </c>
      <c r="C87" s="8">
        <v>12</v>
      </c>
      <c r="D87" s="8">
        <v>56</v>
      </c>
      <c r="E87" s="8">
        <v>73</v>
      </c>
      <c r="F87" s="8" t="s">
        <v>31</v>
      </c>
    </row>
    <row r="88" spans="1:6" ht="15.75" customHeight="1" thickBot="1">
      <c r="A88" s="8">
        <v>0.65</v>
      </c>
      <c r="B88" s="8">
        <v>110</v>
      </c>
      <c r="C88" s="8">
        <v>12</v>
      </c>
      <c r="D88" s="8">
        <v>56.5</v>
      </c>
      <c r="E88" s="8">
        <v>75</v>
      </c>
      <c r="F88" s="8" t="s">
        <v>32</v>
      </c>
    </row>
    <row r="89" spans="1:6" ht="15.75" customHeight="1" thickBot="1">
      <c r="A89" s="8">
        <v>0.7</v>
      </c>
      <c r="B89" s="8">
        <v>111</v>
      </c>
      <c r="C89" s="8">
        <v>12</v>
      </c>
      <c r="D89" s="8">
        <v>57</v>
      </c>
      <c r="E89" s="8">
        <v>77</v>
      </c>
      <c r="F89" s="8" t="s">
        <v>32</v>
      </c>
    </row>
    <row r="90" spans="1:6" ht="15.75" customHeight="1" thickBot="1">
      <c r="A90" s="8">
        <v>0.75</v>
      </c>
      <c r="B90" s="8">
        <v>111</v>
      </c>
      <c r="C90" s="8">
        <v>12</v>
      </c>
      <c r="D90" s="8">
        <v>57.5</v>
      </c>
      <c r="E90" s="8">
        <v>77</v>
      </c>
      <c r="F90" s="8" t="s">
        <v>32</v>
      </c>
    </row>
    <row r="91" spans="1:6" ht="15.75" customHeight="1" thickBot="1">
      <c r="A91" s="8">
        <v>0.8</v>
      </c>
      <c r="B91" s="8">
        <v>112</v>
      </c>
      <c r="C91" s="8">
        <v>12</v>
      </c>
      <c r="D91" s="8">
        <v>58</v>
      </c>
      <c r="E91" s="8">
        <v>79</v>
      </c>
      <c r="F91" s="8" t="s">
        <v>32</v>
      </c>
    </row>
    <row r="92" spans="1:6" ht="15.75" customHeight="1" thickBot="1">
      <c r="A92" s="8">
        <v>0.85</v>
      </c>
      <c r="B92" s="8">
        <v>113</v>
      </c>
      <c r="C92" s="8">
        <v>12</v>
      </c>
      <c r="D92" s="8">
        <v>58.5</v>
      </c>
      <c r="E92" s="8">
        <v>81</v>
      </c>
      <c r="F92" s="8" t="s">
        <v>32</v>
      </c>
    </row>
    <row r="93" spans="1:6" ht="15.75" customHeight="1" thickBot="1">
      <c r="A93" s="8">
        <v>0.9</v>
      </c>
      <c r="B93" s="8">
        <v>114</v>
      </c>
      <c r="C93" s="8">
        <v>12</v>
      </c>
      <c r="D93" s="8">
        <v>59</v>
      </c>
      <c r="E93" s="8">
        <v>82</v>
      </c>
      <c r="F93" s="8" t="s">
        <v>32</v>
      </c>
    </row>
    <row r="94" spans="1:6" ht="15.75" customHeight="1" thickBot="1">
      <c r="A94" s="8">
        <v>0.95</v>
      </c>
      <c r="B94" s="8">
        <v>114</v>
      </c>
      <c r="C94" s="8">
        <v>13</v>
      </c>
      <c r="D94" s="8">
        <v>59.5</v>
      </c>
      <c r="E94" s="8">
        <v>82</v>
      </c>
      <c r="F94" s="8" t="s">
        <v>32</v>
      </c>
    </row>
    <row r="95" spans="1:6" ht="15.75" customHeight="1" thickBot="1">
      <c r="A95" s="8">
        <v>1</v>
      </c>
      <c r="B95" s="8">
        <v>115</v>
      </c>
      <c r="C95" s="8">
        <v>13</v>
      </c>
      <c r="D95" s="8">
        <v>60</v>
      </c>
      <c r="E95" s="8">
        <v>84</v>
      </c>
      <c r="F95" s="8" t="s">
        <v>32</v>
      </c>
    </row>
    <row r="96" spans="1:6" ht="15.75" customHeight="1" thickBot="1">
      <c r="A96" s="8">
        <v>1.05</v>
      </c>
      <c r="B96" s="8">
        <v>116</v>
      </c>
      <c r="C96" s="8">
        <v>13</v>
      </c>
      <c r="D96" s="8">
        <v>60.5</v>
      </c>
      <c r="E96" s="8">
        <v>86</v>
      </c>
      <c r="F96" s="8" t="s">
        <v>32</v>
      </c>
    </row>
    <row r="97" spans="1:6" ht="15.75" customHeight="1" thickBot="1">
      <c r="A97" s="8">
        <v>1.1</v>
      </c>
      <c r="B97" s="8">
        <v>117</v>
      </c>
      <c r="C97" s="8">
        <v>13</v>
      </c>
      <c r="D97" s="8">
        <v>61</v>
      </c>
      <c r="E97" s="8">
        <v>87</v>
      </c>
      <c r="F97" s="8" t="s">
        <v>32</v>
      </c>
    </row>
    <row r="98" spans="1:6" ht="15.75" customHeight="1" thickBot="1">
      <c r="A98" s="8">
        <v>1.15</v>
      </c>
      <c r="B98" s="8">
        <v>117</v>
      </c>
      <c r="C98" s="8">
        <v>13</v>
      </c>
      <c r="D98" s="8">
        <v>61.5</v>
      </c>
      <c r="E98" s="8">
        <v>87</v>
      </c>
      <c r="F98" s="8" t="s">
        <v>32</v>
      </c>
    </row>
    <row r="99" spans="1:6" ht="15.75" customHeight="1" thickBot="1">
      <c r="A99" s="8">
        <v>1.2</v>
      </c>
      <c r="B99" s="8">
        <v>118</v>
      </c>
      <c r="C99" s="8">
        <v>14</v>
      </c>
      <c r="D99" s="8">
        <v>62</v>
      </c>
      <c r="E99" s="8">
        <v>88</v>
      </c>
      <c r="F99" s="8" t="s">
        <v>32</v>
      </c>
    </row>
    <row r="100" spans="1:6" ht="15.75" customHeight="1" thickBot="1">
      <c r="A100" s="8">
        <v>1.25</v>
      </c>
      <c r="B100" s="8">
        <v>119</v>
      </c>
      <c r="C100" s="8">
        <v>14</v>
      </c>
      <c r="D100" s="8">
        <v>62.5</v>
      </c>
      <c r="E100" s="8">
        <v>90</v>
      </c>
      <c r="F100" s="8" t="s">
        <v>32</v>
      </c>
    </row>
    <row r="101" spans="1:6" ht="15.75" customHeight="1" thickBot="1">
      <c r="A101" s="8">
        <v>1.3</v>
      </c>
      <c r="B101" s="8">
        <v>120</v>
      </c>
      <c r="C101" s="8">
        <v>14</v>
      </c>
      <c r="D101" s="8">
        <v>63</v>
      </c>
      <c r="E101" s="8">
        <v>91</v>
      </c>
      <c r="F101" s="8" t="s">
        <v>33</v>
      </c>
    </row>
    <row r="102" spans="1:6" ht="15.75" customHeight="1" thickBot="1">
      <c r="A102" s="8">
        <v>1.35</v>
      </c>
      <c r="B102" s="8">
        <v>120</v>
      </c>
      <c r="C102" s="8">
        <v>14</v>
      </c>
      <c r="D102" s="8">
        <v>63.5</v>
      </c>
      <c r="E102" s="8">
        <v>91</v>
      </c>
      <c r="F102" s="8" t="s">
        <v>33</v>
      </c>
    </row>
    <row r="103" spans="1:6" ht="15.75" customHeight="1" thickBot="1">
      <c r="A103" s="8">
        <v>1.4</v>
      </c>
      <c r="B103" s="8">
        <v>121</v>
      </c>
      <c r="C103" s="8">
        <v>14</v>
      </c>
      <c r="D103" s="8">
        <v>64</v>
      </c>
      <c r="E103" s="8">
        <v>92</v>
      </c>
      <c r="F103" s="8" t="s">
        <v>33</v>
      </c>
    </row>
    <row r="104" spans="1:6" ht="15.75" customHeight="1" thickBot="1">
      <c r="A104" s="8">
        <v>1.45</v>
      </c>
      <c r="B104" s="8">
        <v>122</v>
      </c>
      <c r="C104" s="8">
        <v>14</v>
      </c>
      <c r="D104" s="8">
        <v>64.5</v>
      </c>
      <c r="E104" s="8">
        <v>93</v>
      </c>
      <c r="F104" s="8" t="s">
        <v>33</v>
      </c>
    </row>
    <row r="105" spans="1:6" ht="15.75" customHeight="1" thickBot="1">
      <c r="A105" s="8">
        <v>1.5</v>
      </c>
      <c r="B105" s="8">
        <v>123</v>
      </c>
      <c r="C105" s="8">
        <v>14</v>
      </c>
      <c r="D105" s="8">
        <v>65</v>
      </c>
      <c r="E105" s="8">
        <v>94</v>
      </c>
      <c r="F105" s="8" t="s">
        <v>33</v>
      </c>
    </row>
    <row r="106" spans="1:6" ht="15.75" customHeight="1" thickBot="1">
      <c r="A106" s="8">
        <v>1.55</v>
      </c>
      <c r="B106" s="8">
        <v>123</v>
      </c>
      <c r="C106" s="8">
        <v>14</v>
      </c>
      <c r="D106" s="8">
        <v>65.5</v>
      </c>
      <c r="E106" s="8">
        <v>94</v>
      </c>
      <c r="F106" s="8" t="s">
        <v>33</v>
      </c>
    </row>
    <row r="107" spans="1:6" ht="15.75" customHeight="1" thickBot="1">
      <c r="A107" s="8">
        <v>1.6</v>
      </c>
      <c r="B107" s="8">
        <v>124</v>
      </c>
      <c r="C107" s="8">
        <v>15</v>
      </c>
      <c r="D107" s="8">
        <v>66</v>
      </c>
      <c r="E107" s="8">
        <v>95</v>
      </c>
      <c r="F107" s="8" t="s">
        <v>33</v>
      </c>
    </row>
    <row r="108" spans="1:6" ht="15.75" customHeight="1" thickBot="1">
      <c r="A108" s="8">
        <v>1.65</v>
      </c>
      <c r="B108" s="8">
        <v>125</v>
      </c>
      <c r="C108" s="8">
        <v>15</v>
      </c>
      <c r="D108" s="8">
        <v>66.5</v>
      </c>
      <c r="E108" s="8">
        <v>95</v>
      </c>
      <c r="F108" s="8" t="s">
        <v>33</v>
      </c>
    </row>
    <row r="109" spans="1:6" ht="15.75" customHeight="1" thickBot="1">
      <c r="A109" s="8">
        <v>1.7</v>
      </c>
      <c r="B109" s="8">
        <v>126</v>
      </c>
      <c r="C109" s="8">
        <v>15</v>
      </c>
      <c r="D109" s="8">
        <v>67</v>
      </c>
      <c r="E109" s="8">
        <v>96</v>
      </c>
      <c r="F109" s="8" t="s">
        <v>33</v>
      </c>
    </row>
    <row r="110" spans="1:6" ht="15.75" customHeight="1" thickBot="1">
      <c r="A110" s="8">
        <v>1.75</v>
      </c>
      <c r="B110" s="8">
        <v>126</v>
      </c>
      <c r="C110" s="8">
        <v>15</v>
      </c>
      <c r="D110" s="8">
        <v>67.5</v>
      </c>
      <c r="E110" s="8">
        <v>96</v>
      </c>
      <c r="F110" s="8" t="s">
        <v>33</v>
      </c>
    </row>
    <row r="111" spans="1:6" ht="15.75" customHeight="1" thickBot="1">
      <c r="A111" s="8">
        <v>1.8</v>
      </c>
      <c r="B111" s="8">
        <v>127</v>
      </c>
      <c r="C111" s="8">
        <v>15</v>
      </c>
      <c r="D111" s="8">
        <v>68</v>
      </c>
      <c r="E111" s="8">
        <v>96</v>
      </c>
      <c r="F111" s="8" t="s">
        <v>33</v>
      </c>
    </row>
    <row r="112" spans="1:6" ht="15.75" customHeight="1" thickBot="1">
      <c r="A112" s="8">
        <v>1.85</v>
      </c>
      <c r="B112" s="8">
        <v>128</v>
      </c>
      <c r="C112" s="8">
        <v>16</v>
      </c>
      <c r="D112" s="8">
        <v>68.5</v>
      </c>
      <c r="E112" s="8">
        <v>97</v>
      </c>
      <c r="F112" s="8" t="s">
        <v>33</v>
      </c>
    </row>
    <row r="113" spans="1:6" ht="15.75" customHeight="1" thickBot="1">
      <c r="A113" s="8">
        <v>1.9</v>
      </c>
      <c r="B113" s="8">
        <v>129</v>
      </c>
      <c r="C113" s="8">
        <v>16</v>
      </c>
      <c r="D113" s="8">
        <v>69</v>
      </c>
      <c r="E113" s="8">
        <v>97</v>
      </c>
      <c r="F113" s="8" t="s">
        <v>33</v>
      </c>
    </row>
    <row r="114" spans="1:6" ht="15.75" customHeight="1" thickBot="1">
      <c r="A114" s="8">
        <v>1.95</v>
      </c>
      <c r="B114" s="8">
        <v>129</v>
      </c>
      <c r="C114" s="8">
        <v>16</v>
      </c>
      <c r="D114" s="8">
        <v>69.5</v>
      </c>
      <c r="E114" s="8">
        <v>97</v>
      </c>
      <c r="F114" s="8" t="s">
        <v>33</v>
      </c>
    </row>
    <row r="115" spans="1:6" ht="15.75" customHeight="1" thickBot="1">
      <c r="A115" s="8">
        <v>2</v>
      </c>
      <c r="B115" s="8">
        <v>130</v>
      </c>
      <c r="C115" s="8">
        <v>16</v>
      </c>
      <c r="D115" s="8">
        <v>70</v>
      </c>
      <c r="E115" s="8">
        <v>98</v>
      </c>
      <c r="F115" s="8" t="s">
        <v>34</v>
      </c>
    </row>
    <row r="116" spans="1:6" ht="15.75" customHeight="1" thickBot="1">
      <c r="A116" s="8">
        <v>2.05</v>
      </c>
      <c r="B116" s="8">
        <v>131</v>
      </c>
      <c r="C116" s="8">
        <v>16</v>
      </c>
      <c r="D116" s="8">
        <v>70.5</v>
      </c>
      <c r="E116" s="8">
        <v>98</v>
      </c>
      <c r="F116" s="8" t="s">
        <v>34</v>
      </c>
    </row>
    <row r="117" spans="1:6" ht="15.75" customHeight="1" thickBot="1">
      <c r="A117" s="8">
        <v>2.1</v>
      </c>
      <c r="B117" s="8">
        <v>132</v>
      </c>
      <c r="C117" s="8">
        <v>16</v>
      </c>
      <c r="D117" s="8">
        <v>71</v>
      </c>
      <c r="E117" s="8">
        <v>98</v>
      </c>
      <c r="F117" s="8" t="s">
        <v>34</v>
      </c>
    </row>
    <row r="118" spans="1:6" ht="15.75" customHeight="1" thickBot="1">
      <c r="A118" s="8">
        <v>2.15</v>
      </c>
      <c r="B118" s="8">
        <v>132</v>
      </c>
      <c r="C118" s="8">
        <v>16</v>
      </c>
      <c r="D118" s="8">
        <v>71.5</v>
      </c>
      <c r="E118" s="8">
        <v>98</v>
      </c>
      <c r="F118" s="8" t="s">
        <v>34</v>
      </c>
    </row>
    <row r="119" spans="1:6" ht="15.75" customHeight="1" thickBot="1">
      <c r="A119" s="8">
        <v>2.2</v>
      </c>
      <c r="B119" s="8">
        <v>133</v>
      </c>
      <c r="C119" s="8">
        <v>17</v>
      </c>
      <c r="D119" s="8">
        <v>72</v>
      </c>
      <c r="E119" s="8">
        <v>99</v>
      </c>
      <c r="F119" s="8" t="s">
        <v>34</v>
      </c>
    </row>
    <row r="120" spans="1:6" ht="15.75" customHeight="1" thickBot="1">
      <c r="A120" s="8">
        <v>2.25</v>
      </c>
      <c r="B120" s="8">
        <v>134</v>
      </c>
      <c r="C120" s="8">
        <v>17</v>
      </c>
      <c r="D120" s="8">
        <v>72.5</v>
      </c>
      <c r="E120" s="8">
        <v>99</v>
      </c>
      <c r="F120" s="8" t="s">
        <v>34</v>
      </c>
    </row>
    <row r="121" spans="1:6" ht="15.75" customHeight="1" thickBot="1">
      <c r="A121" s="8">
        <v>2.3</v>
      </c>
      <c r="B121" s="8">
        <v>135</v>
      </c>
      <c r="C121" s="8">
        <v>17</v>
      </c>
      <c r="D121" s="8">
        <v>73</v>
      </c>
      <c r="E121" s="8">
        <v>99</v>
      </c>
      <c r="F121" s="8" t="s">
        <v>34</v>
      </c>
    </row>
    <row r="122" spans="1:6" ht="15.75" customHeight="1" thickBot="1">
      <c r="A122" s="8">
        <v>2.35</v>
      </c>
      <c r="B122" s="8">
        <v>135</v>
      </c>
      <c r="C122" s="8">
        <v>17</v>
      </c>
      <c r="D122" s="8">
        <v>73.5</v>
      </c>
      <c r="E122" s="8">
        <v>99</v>
      </c>
      <c r="F122" s="8" t="s">
        <v>34</v>
      </c>
    </row>
    <row r="123" spans="1:6" ht="15.75" customHeight="1" thickBot="1">
      <c r="A123" s="8">
        <v>2.4</v>
      </c>
      <c r="B123" s="8">
        <v>136</v>
      </c>
      <c r="C123" s="8">
        <v>17</v>
      </c>
      <c r="D123" s="8">
        <v>74</v>
      </c>
      <c r="E123" s="8">
        <v>99</v>
      </c>
      <c r="F123" s="8" t="s">
        <v>34</v>
      </c>
    </row>
    <row r="124" spans="1:6" ht="15.75" customHeight="1" thickBot="1">
      <c r="A124" s="8">
        <v>2.45</v>
      </c>
      <c r="B124" s="8">
        <v>137</v>
      </c>
      <c r="C124" s="8">
        <v>17</v>
      </c>
      <c r="D124" s="8">
        <v>74.5</v>
      </c>
      <c r="E124" s="8">
        <v>99</v>
      </c>
      <c r="F124" s="8" t="s">
        <v>34</v>
      </c>
    </row>
    <row r="125" spans="1:6" ht="15.75" customHeight="1" thickBot="1">
      <c r="A125" s="8">
        <v>2.5</v>
      </c>
      <c r="B125" s="8">
        <v>138</v>
      </c>
      <c r="C125" s="8">
        <v>17</v>
      </c>
      <c r="D125" s="8">
        <v>75</v>
      </c>
      <c r="E125" s="8">
        <v>99</v>
      </c>
      <c r="F125" s="8" t="s">
        <v>34</v>
      </c>
    </row>
    <row r="126" spans="1:6" ht="15.75" customHeight="1" thickBot="1">
      <c r="A126" s="8">
        <v>2.55</v>
      </c>
      <c r="B126" s="8">
        <v>138</v>
      </c>
      <c r="C126" s="8">
        <v>17</v>
      </c>
      <c r="D126" s="8">
        <v>75.5</v>
      </c>
      <c r="E126" s="8">
        <v>99</v>
      </c>
      <c r="F126" s="8" t="s">
        <v>34</v>
      </c>
    </row>
    <row r="127" spans="1:6" ht="15.75" customHeight="1" thickBot="1">
      <c r="A127" s="8">
        <v>2.6</v>
      </c>
      <c r="B127" s="8">
        <v>139</v>
      </c>
      <c r="C127" s="8">
        <v>18</v>
      </c>
      <c r="D127" s="8">
        <v>76</v>
      </c>
      <c r="E127" s="8">
        <v>99.53</v>
      </c>
      <c r="F127" s="8" t="s">
        <v>34</v>
      </c>
    </row>
    <row r="128" spans="1:6" ht="15.75" customHeight="1" thickBot="1">
      <c r="A128" s="8">
        <v>2.65</v>
      </c>
      <c r="B128" s="8">
        <v>140</v>
      </c>
      <c r="C128" s="8">
        <v>18</v>
      </c>
      <c r="D128" s="8">
        <v>76.5</v>
      </c>
      <c r="E128" s="8">
        <v>99.62</v>
      </c>
      <c r="F128" s="8" t="s">
        <v>34</v>
      </c>
    </row>
    <row r="129" spans="1:6" ht="15.75" customHeight="1" thickBot="1">
      <c r="A129" s="8">
        <v>2.7</v>
      </c>
      <c r="B129" s="8">
        <v>141</v>
      </c>
      <c r="C129" s="8">
        <v>18</v>
      </c>
      <c r="D129" s="8">
        <v>77</v>
      </c>
      <c r="E129" s="8">
        <v>99.69</v>
      </c>
      <c r="F129" s="8" t="s">
        <v>34</v>
      </c>
    </row>
    <row r="130" spans="1:6" ht="15.75" customHeight="1" thickBot="1">
      <c r="A130" s="8">
        <v>2.75</v>
      </c>
      <c r="B130" s="8">
        <v>141</v>
      </c>
      <c r="C130" s="8">
        <v>18</v>
      </c>
      <c r="D130" s="8">
        <v>77.5</v>
      </c>
      <c r="E130" s="8">
        <v>99.69</v>
      </c>
      <c r="F130" s="8" t="s">
        <v>34</v>
      </c>
    </row>
    <row r="131" spans="1:6" ht="15.75" customHeight="1" thickBot="1">
      <c r="A131" s="8">
        <v>2.8</v>
      </c>
      <c r="B131" s="8">
        <v>142</v>
      </c>
      <c r="C131" s="8">
        <v>18</v>
      </c>
      <c r="D131" s="8">
        <v>78</v>
      </c>
      <c r="E131" s="8">
        <v>99.74</v>
      </c>
      <c r="F131" s="8" t="s">
        <v>34</v>
      </c>
    </row>
    <row r="132" spans="1:6" ht="15.75" customHeight="1" thickBot="1">
      <c r="A132" s="8">
        <v>2.85</v>
      </c>
      <c r="B132" s="8">
        <v>143</v>
      </c>
      <c r="C132" s="8">
        <v>18</v>
      </c>
      <c r="D132" s="8">
        <v>78.5</v>
      </c>
      <c r="E132" s="8">
        <v>99.79</v>
      </c>
      <c r="F132" s="8" t="s">
        <v>34</v>
      </c>
    </row>
    <row r="133" spans="1:6" ht="15.75" customHeight="1" thickBot="1">
      <c r="A133" s="8">
        <v>2.9</v>
      </c>
      <c r="B133" s="8">
        <v>144</v>
      </c>
      <c r="C133" s="8">
        <v>19</v>
      </c>
      <c r="D133" s="8">
        <v>79</v>
      </c>
      <c r="E133" s="8">
        <v>99.83</v>
      </c>
      <c r="F133" s="8" t="s">
        <v>34</v>
      </c>
    </row>
    <row r="134" spans="1:6" ht="15.75" customHeight="1" thickBot="1">
      <c r="A134" s="8">
        <v>2.95</v>
      </c>
      <c r="B134" s="8">
        <v>144</v>
      </c>
      <c r="C134" s="8">
        <v>19</v>
      </c>
      <c r="D134" s="8">
        <v>79.5</v>
      </c>
      <c r="E134" s="8">
        <v>99.83</v>
      </c>
      <c r="F134" s="8" t="s">
        <v>34</v>
      </c>
    </row>
    <row r="135" spans="1:6" ht="15.75" customHeight="1" thickBot="1">
      <c r="A135" s="8">
        <v>3</v>
      </c>
      <c r="B135" s="8">
        <v>145</v>
      </c>
      <c r="C135" s="8">
        <v>19</v>
      </c>
      <c r="D135" s="8">
        <v>80</v>
      </c>
      <c r="E135" s="8">
        <v>99.87</v>
      </c>
      <c r="F135" s="8" t="s">
        <v>34</v>
      </c>
    </row>
    <row r="136" spans="1:6" ht="15.75" customHeight="1" thickBot="1">
      <c r="A136" s="8">
        <v>3.05</v>
      </c>
      <c r="B136" s="8">
        <v>146</v>
      </c>
      <c r="C136" s="8">
        <v>19</v>
      </c>
      <c r="D136" s="8">
        <v>80.5</v>
      </c>
      <c r="E136" s="8">
        <v>99.89</v>
      </c>
      <c r="F136" s="8" t="s">
        <v>34</v>
      </c>
    </row>
    <row r="137" spans="1:6" ht="15.75" customHeight="1" thickBot="1">
      <c r="A137" s="8">
        <v>3.1</v>
      </c>
      <c r="B137" s="8">
        <v>147</v>
      </c>
      <c r="C137" s="8">
        <v>19</v>
      </c>
      <c r="D137" s="8">
        <v>81</v>
      </c>
      <c r="E137" s="8">
        <v>99.91</v>
      </c>
      <c r="F137" s="8" t="s">
        <v>34</v>
      </c>
    </row>
    <row r="138" spans="1:6" ht="15.75" customHeight="1" thickBot="1">
      <c r="A138" s="8">
        <v>3.15</v>
      </c>
      <c r="B138" s="8">
        <v>147</v>
      </c>
      <c r="C138" s="8">
        <v>19</v>
      </c>
      <c r="D138" s="8">
        <v>81.5</v>
      </c>
      <c r="E138" s="8">
        <v>99.91</v>
      </c>
      <c r="F138" s="8" t="s">
        <v>34</v>
      </c>
    </row>
    <row r="139" spans="1:6" ht="15.75" customHeight="1" thickBot="1">
      <c r="A139" s="8">
        <v>3.2</v>
      </c>
      <c r="B139" s="8">
        <v>148</v>
      </c>
      <c r="C139" s="8">
        <v>20</v>
      </c>
      <c r="D139" s="8">
        <v>82</v>
      </c>
      <c r="E139" s="8">
        <v>99.93</v>
      </c>
      <c r="F139" s="8" t="s">
        <v>34</v>
      </c>
    </row>
    <row r="140" spans="1:6" ht="15.75" customHeight="1" thickBot="1">
      <c r="A140" s="8">
        <v>3.25</v>
      </c>
      <c r="B140" s="8">
        <v>149</v>
      </c>
      <c r="C140" s="8">
        <v>20</v>
      </c>
      <c r="D140" s="8">
        <v>82.5</v>
      </c>
      <c r="E140" s="8">
        <v>99.95</v>
      </c>
      <c r="F140" s="8" t="s">
        <v>34</v>
      </c>
    </row>
    <row r="141" spans="1:6" ht="15.75" customHeight="1" thickBot="1">
      <c r="A141" s="8">
        <v>3.3</v>
      </c>
      <c r="B141" s="8">
        <v>150</v>
      </c>
      <c r="C141" s="8">
        <v>20</v>
      </c>
      <c r="D141" s="8">
        <v>83</v>
      </c>
      <c r="E141" s="8">
        <v>99.96</v>
      </c>
      <c r="F141" s="8" t="s">
        <v>34</v>
      </c>
    </row>
    <row r="142" spans="1:6" ht="15.75" customHeight="1" thickBot="1">
      <c r="A142" s="8">
        <v>3.35</v>
      </c>
      <c r="B142" s="8">
        <v>150</v>
      </c>
      <c r="C142" s="8">
        <v>20</v>
      </c>
      <c r="D142" s="8">
        <v>83.5</v>
      </c>
      <c r="E142" s="8">
        <v>99.96</v>
      </c>
      <c r="F142" s="8" t="s">
        <v>34</v>
      </c>
    </row>
    <row r="143" spans="1:6" ht="15.75" customHeight="1" thickBot="1">
      <c r="A143" s="8">
        <v>3.4</v>
      </c>
      <c r="B143" s="8">
        <v>151</v>
      </c>
      <c r="C143" s="8">
        <v>20</v>
      </c>
      <c r="D143" s="8">
        <v>84</v>
      </c>
      <c r="E143" s="8">
        <v>99.97</v>
      </c>
      <c r="F143" s="8" t="s">
        <v>34</v>
      </c>
    </row>
    <row r="144" spans="1:6" ht="15.75" customHeight="1" thickBot="1">
      <c r="A144" s="8">
        <v>3.45</v>
      </c>
      <c r="B144" s="8">
        <v>152</v>
      </c>
      <c r="C144" s="8">
        <v>20</v>
      </c>
      <c r="D144" s="8">
        <v>84.5</v>
      </c>
      <c r="E144" s="8">
        <v>99.97</v>
      </c>
      <c r="F144" s="8" t="s">
        <v>34</v>
      </c>
    </row>
    <row r="145" spans="1:6" ht="15.75" customHeight="1" thickBot="1">
      <c r="A145" s="8">
        <v>3.5</v>
      </c>
      <c r="B145" s="8">
        <v>153</v>
      </c>
      <c r="C145" s="8">
        <v>20</v>
      </c>
      <c r="D145" s="8">
        <v>85</v>
      </c>
      <c r="E145" s="8">
        <v>99.98</v>
      </c>
      <c r="F145" s="8" t="s">
        <v>34</v>
      </c>
    </row>
    <row r="146" spans="1:6" ht="15.75" customHeight="1" thickBot="1">
      <c r="A146" s="8">
        <v>3.55</v>
      </c>
      <c r="B146" s="8">
        <v>153</v>
      </c>
      <c r="C146" s="8">
        <v>20</v>
      </c>
      <c r="D146" s="8">
        <v>85.5</v>
      </c>
      <c r="E146" s="8">
        <v>99.98</v>
      </c>
      <c r="F146" s="8" t="s">
        <v>34</v>
      </c>
    </row>
    <row r="147" spans="1:6" ht="15.75" customHeight="1" thickBot="1">
      <c r="A147" s="8">
        <v>3.6</v>
      </c>
      <c r="B147" s="8">
        <v>154</v>
      </c>
      <c r="C147" s="8">
        <v>20</v>
      </c>
      <c r="D147" s="8">
        <v>86</v>
      </c>
      <c r="E147" s="8">
        <v>99.98</v>
      </c>
      <c r="F147" s="8" t="s">
        <v>34</v>
      </c>
    </row>
    <row r="148" spans="1:6" ht="15.75" customHeight="1" thickBot="1">
      <c r="A148" s="8">
        <v>3.65</v>
      </c>
      <c r="B148" s="8">
        <v>155</v>
      </c>
      <c r="C148" s="8">
        <v>20</v>
      </c>
      <c r="D148" s="8">
        <v>86.5</v>
      </c>
      <c r="E148" s="8">
        <v>99.99</v>
      </c>
      <c r="F148" s="8" t="s">
        <v>34</v>
      </c>
    </row>
    <row r="149" spans="1:6" ht="15.75" customHeight="1" thickBot="1">
      <c r="A149" s="8">
        <v>3.7</v>
      </c>
      <c r="B149" s="8">
        <v>155</v>
      </c>
      <c r="C149" s="8">
        <v>20</v>
      </c>
      <c r="D149" s="8">
        <v>87</v>
      </c>
      <c r="E149" s="8">
        <v>99.99</v>
      </c>
      <c r="F149" s="8" t="s">
        <v>34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VHANTHCS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KP_User</cp:lastModifiedBy>
  <dcterms:created xsi:type="dcterms:W3CDTF">2007-10-31T16:12:45Z</dcterms:created>
  <dcterms:modified xsi:type="dcterms:W3CDTF">2008-04-14T19:25:11Z</dcterms:modified>
  <cp:category/>
  <cp:version/>
  <cp:contentType/>
  <cp:contentStatus/>
</cp:coreProperties>
</file>